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3"/>
  </bookViews>
  <sheets>
    <sheet name="Total Anlæg" sheetId="1" r:id="rId1"/>
    <sheet name="1 Økonomi og Erhverv" sheetId="8" r:id="rId2"/>
    <sheet name="2 Plan og Teknik" sheetId="6" r:id="rId3"/>
    <sheet name="3 Børn og Lær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definedNames>
    <definedName name="_xlnm._FilterDatabase" localSheetId="2" hidden="1">'2 Plan og Teknik'!$A$3:$K$53</definedName>
  </definedNames>
  <calcPr calcId="152511"/>
</workbook>
</file>

<file path=xl/calcChain.xml><?xml version="1.0" encoding="utf-8"?>
<calcChain xmlns="http://schemas.openxmlformats.org/spreadsheetml/2006/main">
  <c r="H29" i="8" l="1"/>
  <c r="H30" i="8"/>
  <c r="H28" i="8"/>
  <c r="H25" i="8"/>
  <c r="H26" i="8"/>
  <c r="H24" i="8"/>
  <c r="I33" i="8"/>
  <c r="H21" i="8" l="1"/>
  <c r="G33" i="8"/>
  <c r="H8" i="8"/>
  <c r="H9" i="8"/>
  <c r="H7" i="8"/>
  <c r="H10" i="8"/>
  <c r="H11" i="8"/>
  <c r="H12" i="8"/>
  <c r="H13" i="8"/>
  <c r="H14" i="8"/>
  <c r="H15" i="8"/>
  <c r="H16" i="8"/>
  <c r="H17" i="8"/>
  <c r="H18" i="8"/>
  <c r="H19" i="8"/>
  <c r="H20" i="8"/>
  <c r="H22" i="8"/>
  <c r="H23" i="8"/>
  <c r="H27" i="8"/>
  <c r="H31" i="8"/>
  <c r="H32" i="8"/>
  <c r="H6" i="8"/>
  <c r="H7" i="5" l="1"/>
  <c r="H11" i="5"/>
  <c r="H16" i="5"/>
  <c r="H8" i="5"/>
  <c r="H9" i="5"/>
  <c r="H10" i="5"/>
  <c r="H12" i="5"/>
  <c r="H13" i="5"/>
  <c r="H14" i="5"/>
  <c r="H15" i="5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7" i="2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7" i="4"/>
  <c r="H24" i="4" s="1"/>
  <c r="F24" i="4"/>
  <c r="F16" i="7" l="1"/>
  <c r="G16" i="7"/>
  <c r="H16" i="7"/>
  <c r="I16" i="7"/>
  <c r="H8" i="7"/>
  <c r="H55" i="6" l="1"/>
  <c r="J55" i="6"/>
  <c r="I59" i="6"/>
  <c r="I58" i="6"/>
  <c r="I57" i="6"/>
  <c r="I55" i="6"/>
  <c r="H59" i="6"/>
  <c r="H58" i="6"/>
  <c r="H57" i="6"/>
  <c r="G55" i="6"/>
  <c r="G59" i="6"/>
  <c r="G58" i="6"/>
  <c r="G57" i="6"/>
  <c r="H60" i="6" l="1"/>
  <c r="I57" i="4"/>
  <c r="H57" i="4"/>
  <c r="G57" i="4"/>
  <c r="F57" i="4"/>
  <c r="E57" i="4"/>
  <c r="D57" i="4"/>
  <c r="I59" i="4"/>
  <c r="I13" i="1" s="1"/>
  <c r="H59" i="4"/>
  <c r="H13" i="1" s="1"/>
  <c r="G24" i="4"/>
  <c r="G59" i="4" s="1"/>
  <c r="G13" i="1" s="1"/>
  <c r="F59" i="4"/>
  <c r="F13" i="1" s="1"/>
  <c r="E24" i="4"/>
  <c r="E59" i="4" s="1"/>
  <c r="D24" i="4"/>
  <c r="D59" i="4" s="1"/>
  <c r="F22" i="2"/>
  <c r="F12" i="1" s="1"/>
  <c r="I12" i="1"/>
  <c r="H22" i="2"/>
  <c r="H12" i="1" s="1"/>
  <c r="G22" i="2"/>
  <c r="G12" i="1" s="1"/>
  <c r="E22" i="2"/>
  <c r="D22" i="2"/>
  <c r="H66" i="3" l="1"/>
  <c r="H65" i="3"/>
  <c r="H64" i="3"/>
  <c r="I64" i="3" s="1"/>
  <c r="H63" i="3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I50" i="3"/>
  <c r="H50" i="3"/>
  <c r="H49" i="3"/>
  <c r="I49" i="3" s="1"/>
  <c r="H48" i="3"/>
  <c r="I48" i="3" s="1"/>
  <c r="H47" i="3"/>
  <c r="I47" i="3" s="1"/>
  <c r="H46" i="3"/>
  <c r="I46" i="3" s="1"/>
  <c r="H45" i="3"/>
  <c r="I45" i="3" s="1"/>
  <c r="I44" i="3"/>
  <c r="H44" i="3"/>
  <c r="H43" i="3"/>
  <c r="I43" i="3" s="1"/>
  <c r="H42" i="3"/>
  <c r="I42" i="3" s="1"/>
  <c r="H41" i="3"/>
  <c r="I41" i="3" s="1"/>
  <c r="H40" i="3"/>
  <c r="I40" i="3" s="1"/>
  <c r="H39" i="3"/>
  <c r="I39" i="3" s="1"/>
  <c r="I38" i="3"/>
  <c r="H38" i="3"/>
  <c r="H37" i="3"/>
  <c r="I37" i="3" s="1"/>
  <c r="H36" i="3"/>
  <c r="I36" i="3" s="1"/>
  <c r="I35" i="3"/>
  <c r="H35" i="3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I26" i="3"/>
  <c r="H26" i="3"/>
  <c r="I25" i="3"/>
  <c r="H25" i="3"/>
  <c r="H24" i="3"/>
  <c r="I24" i="3" s="1"/>
  <c r="I23" i="3"/>
  <c r="H23" i="3"/>
  <c r="G23" i="3"/>
  <c r="H22" i="3"/>
  <c r="I22" i="3" s="1"/>
  <c r="I21" i="3"/>
  <c r="H21" i="3"/>
  <c r="I20" i="3"/>
  <c r="H20" i="3"/>
  <c r="I19" i="3"/>
  <c r="H19" i="3"/>
  <c r="H18" i="3"/>
  <c r="I18" i="3" s="1"/>
  <c r="I17" i="3"/>
  <c r="H17" i="3"/>
  <c r="H16" i="3"/>
  <c r="I16" i="3" s="1"/>
  <c r="I15" i="3"/>
  <c r="H15" i="3"/>
  <c r="H14" i="3"/>
  <c r="I14" i="3" s="1"/>
  <c r="I13" i="3"/>
  <c r="G13" i="3"/>
  <c r="H13" i="3" s="1"/>
  <c r="H12" i="3"/>
  <c r="I12" i="3" s="1"/>
  <c r="H11" i="3"/>
  <c r="I11" i="3" s="1"/>
  <c r="H10" i="3"/>
  <c r="H9" i="3"/>
  <c r="I9" i="3" s="1"/>
  <c r="H8" i="3"/>
  <c r="I7" i="3"/>
  <c r="H7" i="3"/>
  <c r="H6" i="3"/>
  <c r="I68" i="3" l="1"/>
  <c r="I20" i="5" l="1"/>
  <c r="H20" i="5"/>
  <c r="G20" i="5"/>
  <c r="F20" i="5"/>
  <c r="E20" i="5"/>
  <c r="D20" i="5"/>
  <c r="E16" i="7"/>
  <c r="D16" i="7"/>
  <c r="H68" i="3"/>
  <c r="G68" i="3"/>
  <c r="F68" i="3"/>
  <c r="E68" i="3"/>
  <c r="D68" i="3"/>
  <c r="F33" i="8" l="1"/>
  <c r="F7" i="1" s="1"/>
  <c r="G8" i="1" l="1"/>
  <c r="H8" i="1"/>
  <c r="F8" i="1" l="1"/>
  <c r="G60" i="6"/>
  <c r="D33" i="8"/>
  <c r="E33" i="8"/>
  <c r="G9" i="1" l="1"/>
  <c r="F55" i="6" l="1"/>
  <c r="E55" i="6"/>
  <c r="H33" i="8" l="1"/>
  <c r="I60" i="6" l="1"/>
  <c r="I11" i="1" l="1"/>
  <c r="I10" i="1"/>
  <c r="I9" i="1"/>
  <c r="I7" i="1"/>
  <c r="I8" i="1"/>
  <c r="D7" i="1"/>
  <c r="I15" i="1" l="1"/>
  <c r="D12" i="1"/>
  <c r="E12" i="1"/>
  <c r="D11" i="1"/>
  <c r="E11" i="1"/>
  <c r="F11" i="1"/>
  <c r="G11" i="1"/>
  <c r="D10" i="1"/>
  <c r="E10" i="1"/>
  <c r="F10" i="1"/>
  <c r="G10" i="1"/>
  <c r="D9" i="1"/>
  <c r="E9" i="1"/>
  <c r="F9" i="1"/>
  <c r="D8" i="1"/>
  <c r="E8" i="1"/>
  <c r="E7" i="1"/>
  <c r="G7" i="1"/>
  <c r="D13" i="1" l="1"/>
  <c r="D15" i="1" s="1"/>
  <c r="E13" i="1"/>
  <c r="E15" i="1" s="1"/>
  <c r="G15" i="1"/>
  <c r="F15" i="1"/>
  <c r="H9" i="1"/>
  <c r="H11" i="1"/>
  <c r="H10" i="1"/>
  <c r="H7" i="1"/>
  <c r="H15" i="1" l="1"/>
</calcChain>
</file>

<file path=xl/sharedStrings.xml><?xml version="1.0" encoding="utf-8"?>
<sst xmlns="http://schemas.openxmlformats.org/spreadsheetml/2006/main" count="672" uniqueCount="470">
  <si>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</si>
  <si>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</si>
  <si>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</si>
  <si>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</si>
  <si>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</si>
  <si>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</si>
  <si>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</si>
  <si>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</si>
  <si>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</si>
  <si>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</si>
  <si>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</si>
  <si>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</si>
  <si>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</si>
  <si>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</si>
  <si>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</si>
  <si>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</si>
  <si>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</si>
  <si>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</si>
  <si>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</si>
  <si>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</si>
  <si>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</si>
  <si>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</si>
  <si>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</si>
  <si>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</si>
  <si>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</si>
  <si>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</si>
  <si>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</si>
  <si>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</si>
  <si>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</si>
  <si>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</si>
  <si>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</si>
  <si>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</si>
  <si>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</si>
  <si>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</si>
  <si>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</si>
  <si>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</si>
  <si>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</si>
  <si>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</si>
  <si>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</si>
  <si>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</si>
  <si>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</si>
  <si>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</si>
  <si>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</si>
  <si>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</si>
  <si>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</si>
  <si>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</si>
  <si>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</si>
  <si>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</si>
  <si>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</si>
  <si>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</si>
  <si>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</si>
  <si>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</si>
  <si>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</si>
  <si>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</si>
  <si>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</si>
  <si>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</si>
  <si>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</si>
  <si>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010807</t>
  </si>
  <si>
    <t xml:space="preserve">Vedligeholdelse af kommunale bygninger - Central Pulje 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</si>
  <si>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</si>
  <si>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</si>
  <si>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</si>
  <si>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</si>
  <si>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</si>
  <si>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</si>
  <si>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</si>
  <si>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</si>
  <si>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</si>
  <si>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</si>
  <si>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</si>
  <si>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</si>
  <si>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</si>
  <si>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</si>
  <si>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</si>
  <si>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</si>
  <si>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</si>
  <si>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</si>
  <si>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</si>
  <si>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</si>
  <si>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</si>
  <si>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</si>
  <si>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</si>
  <si>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</si>
  <si>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</si>
  <si>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</si>
  <si>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</si>
  <si>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</si>
  <si>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</si>
  <si>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</si>
  <si>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</si>
  <si>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</si>
  <si>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</si>
  <si>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</si>
  <si>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</si>
  <si>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</si>
  <si>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</si>
  <si>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</si>
  <si>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</si>
  <si>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</si>
  <si>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</si>
  <si>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</si>
  <si>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</si>
  <si>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</si>
  <si>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</si>
  <si>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</si>
  <si>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</si>
  <si>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013865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</si>
  <si>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</si>
  <si>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</si>
  <si>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</si>
  <si>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</si>
  <si>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</si>
  <si>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</si>
  <si>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</si>
  <si>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</si>
  <si>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</si>
  <si>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</si>
  <si>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</si>
  <si>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</si>
  <si>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</si>
  <si>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Del af matr.1 hg Kirkegårde, Ved Skolelunden, Næsbj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</si>
  <si>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</si>
  <si>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</si>
  <si>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</si>
  <si>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</si>
  <si>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</si>
  <si>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</si>
  <si>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</si>
  <si>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</si>
  <si>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</si>
  <si>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</si>
  <si>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</si>
  <si>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</si>
  <si>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</si>
  <si>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</si>
  <si>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</si>
  <si>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</si>
  <si>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</si>
  <si>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</si>
  <si>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</si>
  <si>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</si>
  <si>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</si>
  <si>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</si>
  <si>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</si>
  <si>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</si>
  <si>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</si>
  <si>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</si>
  <si>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</si>
  <si>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</si>
  <si>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</si>
  <si>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</si>
  <si>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</si>
  <si>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</si>
  <si>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</si>
  <si>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</si>
  <si>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</si>
  <si>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</si>
  <si>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</si>
  <si>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</si>
  <si>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</si>
  <si>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</si>
  <si>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</si>
  <si>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</si>
  <si>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</si>
  <si>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</si>
  <si>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</si>
  <si>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</si>
  <si>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</si>
  <si>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</si>
  <si>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</si>
  <si>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</si>
  <si>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</si>
  <si>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</si>
  <si>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</si>
  <si>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</si>
  <si>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</si>
  <si>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</si>
  <si>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</si>
  <si>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</si>
  <si>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</si>
  <si>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</si>
  <si>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</si>
  <si>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</si>
  <si>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</si>
  <si>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</si>
  <si>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</si>
  <si>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</si>
  <si>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</si>
  <si>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</si>
  <si>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005857</t>
  </si>
  <si>
    <t>Køb af areal i Næsbjerg - Hovedgaden 71 - 9 ha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</si>
  <si>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</si>
  <si>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</si>
  <si>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</si>
  <si>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</si>
  <si>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</si>
  <si>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</si>
  <si>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</si>
  <si>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</si>
  <si>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</si>
  <si>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</si>
  <si>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</si>
  <si>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</si>
  <si>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</si>
  <si>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</si>
  <si>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</si>
  <si>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</si>
  <si>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</si>
  <si>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</si>
  <si>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</si>
  <si>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</si>
  <si>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</si>
  <si>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</si>
  <si>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</si>
  <si>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</si>
  <si>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050855</t>
  </si>
  <si>
    <t>Tilgængelighed - årlig pulje - til naturområder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</si>
  <si>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</si>
  <si>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</si>
  <si>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</si>
  <si>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</si>
  <si>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</si>
  <si>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</si>
  <si>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</si>
  <si>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</si>
  <si>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</si>
  <si>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</si>
  <si>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</si>
  <si>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</si>
  <si>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</si>
  <si>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</si>
  <si>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</si>
  <si>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</si>
  <si>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</si>
  <si>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</si>
  <si>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</si>
  <si>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</si>
  <si>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</si>
  <si>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</si>
  <si>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</si>
  <si>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</si>
  <si>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</si>
  <si>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</si>
  <si>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</si>
  <si>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</si>
  <si>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</si>
  <si>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</si>
  <si>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</si>
  <si>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</si>
  <si>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</si>
  <si>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</si>
  <si>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</si>
  <si>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</si>
  <si>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</si>
  <si>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</si>
  <si>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</si>
  <si>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</si>
  <si>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</si>
  <si>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</si>
  <si>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</si>
  <si>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</si>
  <si>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</si>
  <si>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</si>
  <si>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</si>
  <si>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Insustri Varde Syd, Varde</t>
  </si>
  <si>
    <t>Søndertoften - 18 parcelhusgrunde</t>
  </si>
  <si>
    <t>Børn og Læring</t>
  </si>
  <si>
    <t>I alt</t>
  </si>
  <si>
    <t>Tilslutningsbidrag, der betales forud og indtægt ved salg af den enkelte grund</t>
  </si>
  <si>
    <t>Budgetopfølgning pr. 30.06.2018 Anlæg</t>
  </si>
  <si>
    <t>30.06.18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</si>
  <si>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</si>
  <si>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</si>
  <si>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</si>
  <si>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</si>
  <si>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</si>
  <si>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</si>
  <si>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</si>
  <si>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013911</t>
  </si>
  <si>
    <t>Nedbrydning af gammelt cykelskur, Næsbjerg skole</t>
  </si>
  <si>
    <t>013912</t>
  </si>
  <si>
    <t>Nedrivning af cykelskur, Outrup Skole</t>
  </si>
  <si>
    <t>018816</t>
  </si>
  <si>
    <t>Områdefornyelse Varde Midtby - Forskønnelse af gader, veje, stier, m.v.</t>
  </si>
  <si>
    <t>Pleje af frdninger - forundersøgelser og plejeforanstninger</t>
  </si>
  <si>
    <t>Puljebeløb på afsluttede cykelstiprojekter</t>
  </si>
  <si>
    <t>Restbeløb på afsluttede cykelstiprojekter</t>
  </si>
  <si>
    <t>Nedbrydning af Hobedbygning - Thueslund</t>
  </si>
  <si>
    <t>Projekt Pulje til renovering af Carolineparkens køkken</t>
  </si>
  <si>
    <t>Lindegaardsparken, Årre - 17 parcelhusgrunde</t>
  </si>
  <si>
    <t>Mangler p-plads og græsareal. Ca. 279.000 til rest.</t>
  </si>
  <si>
    <t>Afsluttes i 2018.</t>
  </si>
  <si>
    <t>Restbudgettet overføres til 2019.</t>
  </si>
  <si>
    <t>Merforbr. finansieres af driftsbudgettet Blåbj.Pl.C.</t>
  </si>
  <si>
    <t>Uforbrugt budget skal tilbagebet. til ministeriet</t>
  </si>
  <si>
    <t>Der forbruges måske også lidt af 2019 budgettet.</t>
  </si>
  <si>
    <t>Ombygning Krogen 7, Varde</t>
  </si>
  <si>
    <t>Projektet er under projektering</t>
  </si>
  <si>
    <t>Afsluttet afventer anlægsregnskab</t>
  </si>
  <si>
    <t>301888-24</t>
  </si>
  <si>
    <t>Tistrup skole - Renovering af to toiletter</t>
  </si>
  <si>
    <t>Projektet er afsluttet</t>
  </si>
  <si>
    <t>301888-27</t>
  </si>
  <si>
    <t>Starup skole - Retablering af skolegården</t>
  </si>
  <si>
    <t>Projektet forventes afsluttet i 2018</t>
  </si>
  <si>
    <t>301888-28</t>
  </si>
  <si>
    <t>Agerbæk skole - Etablering af multibane</t>
  </si>
  <si>
    <t>301888-29</t>
  </si>
  <si>
    <t>Agerbæk skole - Renovering af P-plads</t>
  </si>
  <si>
    <t>301888-30</t>
  </si>
  <si>
    <t>Lundparken - Nyt gulv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</si>
  <si>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</si>
  <si>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</si>
  <si>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</si>
  <si>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</si>
  <si>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</si>
  <si>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</si>
  <si>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Afventer endelig afregning 1.9.18</t>
  </si>
  <si>
    <t>Forventets i gangsat i 2018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</si>
  <si>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</si>
  <si>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</si>
  <si>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</si>
  <si>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</si>
  <si>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</si>
  <si>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</si>
  <si>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</si>
  <si>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</si>
  <si>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</si>
  <si>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</si>
  <si>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</si>
  <si>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</si>
  <si>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</si>
  <si>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</si>
  <si>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</si>
  <si>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</si>
  <si>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</si>
  <si>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</si>
  <si>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</si>
  <si>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</si>
  <si>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</si>
  <si>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</si>
  <si>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</si>
  <si>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</si>
  <si>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</si>
  <si>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</si>
  <si>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</si>
  <si>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</si>
  <si>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</si>
  <si>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</si>
  <si>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</si>
  <si>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</si>
  <si>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</si>
  <si>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</si>
  <si>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</si>
  <si>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</si>
  <si>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</si>
  <si>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</si>
  <si>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</si>
  <si>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</si>
  <si>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</si>
  <si>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</si>
  <si>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</si>
  <si>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</si>
  <si>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</si>
  <si>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</si>
  <si>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</si>
  <si>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</si>
  <si>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</si>
  <si>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</si>
  <si>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</si>
  <si>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</si>
  <si>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Projektet er under opstart</t>
  </si>
  <si>
    <t xml:space="preserve">Projektet er sat i gang </t>
  </si>
  <si>
    <t>Projektet er sat i gang</t>
  </si>
  <si>
    <t>301881-35</t>
  </si>
  <si>
    <t>Afventer opførelse af multisal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</si>
  <si>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</si>
  <si>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</si>
  <si>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</si>
  <si>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</si>
  <si>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</si>
  <si>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</si>
  <si>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Forventets igangsat i 2018</t>
  </si>
  <si>
    <t>301888-05</t>
  </si>
  <si>
    <t>Teglhuset - Renovering af gulve</t>
  </si>
  <si>
    <t>301888-06</t>
  </si>
  <si>
    <t>Naturligvis - Overdækket udbygning (tørreplads)</t>
  </si>
  <si>
    <t>301888-12</t>
  </si>
  <si>
    <t>Mælkevejen - Etablering af 5 p-pladser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</si>
  <si>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</si>
  <si>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</si>
  <si>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</si>
  <si>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</si>
  <si>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</si>
  <si>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</si>
  <si>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</si>
  <si>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</si>
  <si>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</si>
  <si>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</si>
  <si>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</si>
  <si>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</si>
  <si>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</si>
  <si>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</si>
  <si>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</si>
  <si>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</si>
  <si>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Forventes afsluttet i 2018</t>
  </si>
  <si>
    <t>Afsluttes 2018</t>
  </si>
  <si>
    <t>Afsluttet 2018 - Afventer tilskud fra LAG</t>
  </si>
  <si>
    <t>Finansieres via energilån</t>
  </si>
  <si>
    <t>Stianlæg Agerbæk udskydes til 2019</t>
  </si>
  <si>
    <t>Er i dialog med BaneDanmark</t>
  </si>
  <si>
    <t>Færdiggøres 2018</t>
  </si>
  <si>
    <t>Budgetompl. til projekter</t>
  </si>
  <si>
    <t>Manglende beplantning udføres i 2018 - restbeløb går i kassen</t>
  </si>
  <si>
    <t>Grødevej - Udføres i 2018</t>
  </si>
  <si>
    <t>Afsluttes i 2018</t>
  </si>
  <si>
    <t>Projektering foregår og forventes udført 1. halvår 2019.</t>
  </si>
  <si>
    <t>Afsluttes maj 2018</t>
  </si>
  <si>
    <t>Afsluttes maj 2018 - restbeløb dækkes af puljen</t>
  </si>
  <si>
    <t>Afsluttes juni 2018</t>
  </si>
  <si>
    <t>Udføres i 2018 af Vestbanen</t>
  </si>
  <si>
    <t>Fra afsluttede cykelprojekter - restbeløb dækkes af puljen</t>
  </si>
  <si>
    <t>Agerbæk, Næsbjerg, Nordenskov og Varde</t>
  </si>
  <si>
    <t xml:space="preserve">       - do -</t>
  </si>
  <si>
    <t>Er afsluttet - løn skal omposteres</t>
  </si>
  <si>
    <t>Tre projekter er gennemført 16/17 yderligere to forventes påbegyndt i 18 og resten gennemføres i 2019</t>
  </si>
  <si>
    <t>Påbegyndes først i 2019</t>
  </si>
  <si>
    <t>Er afsluttet i 2018</t>
  </si>
  <si>
    <t>Etablering af sti langs Ansager kanal - mangler indtægt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</si>
  <si>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</si>
  <si>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</si>
  <si>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</si>
  <si>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2018 - mangler ref. fra staten</t>
  </si>
  <si>
    <t>Forventes afsluttet i 2019</t>
  </si>
  <si>
    <t>fortsætter i 2018 mangler indtægt fra staten på 5,0 mio kr.</t>
  </si>
  <si>
    <t>fortsætter i 2018</t>
  </si>
  <si>
    <t>Igangværende. Afventer om alle ansøgte projekter bliver udført.</t>
  </si>
  <si>
    <t>Fortsætter i 2018</t>
  </si>
  <si>
    <t>Forbrug er vedr. forskønnelse af det stykke der kobler Smedegade og Gågaden sammen - Restbeløb overføres til 2019</t>
  </si>
  <si>
    <t>Overføres til 2019</t>
  </si>
  <si>
    <t>Afsluttet - Mangler tilskud fra Staten</t>
  </si>
  <si>
    <t>igangværende</t>
  </si>
  <si>
    <t>forventes ikke afsluttet i 2018</t>
  </si>
  <si>
    <t>frigivet BY8.5</t>
  </si>
  <si>
    <t>forprojekt</t>
  </si>
  <si>
    <t>002913</t>
  </si>
  <si>
    <t>Udstykningsområdet "Hovedgaden 71,Næsbjerg*</t>
  </si>
  <si>
    <t>Udstykningsområdet "Hovedgade i Næsbjerg*</t>
  </si>
  <si>
    <t>Pulje til bygninger/ældreboliger - som skal afvikles</t>
  </si>
  <si>
    <t>Indtægt fra del 2 i efterår 2018</t>
  </si>
  <si>
    <t>Bruges på vedligeholdelsesarbejder i 2018</t>
  </si>
  <si>
    <t>Bruges efter behov</t>
  </si>
  <si>
    <t>Igangværende</t>
  </si>
  <si>
    <t>Afventer evt. salg af ejendommen</t>
  </si>
  <si>
    <t>Overtagelse i 2018 men indtægt først i 2019</t>
  </si>
  <si>
    <t>Afsluttet</t>
  </si>
  <si>
    <t>Udføres løbende af Sydvestjysk Brandvæsen</t>
  </si>
  <si>
    <t>650040</t>
  </si>
  <si>
    <t>Energibesp.foranst. - Rådhuse</t>
  </si>
  <si>
    <t>Energipuljen</t>
  </si>
  <si>
    <t>Energipulje til fordeling på projekter</t>
  </si>
  <si>
    <t>omp. i juli til 002913 - byggemodning</t>
  </si>
  <si>
    <t>005858</t>
  </si>
  <si>
    <t>Salg af matr, nr. 8c. Sig by - Falkevej 4A</t>
  </si>
  <si>
    <t>Foventes afsluttet 2018</t>
  </si>
  <si>
    <t>013913</t>
  </si>
  <si>
    <t>Salg af Frisvadvej 1C</t>
  </si>
  <si>
    <t>Bruges efter behov - rest overføres til 2019</t>
  </si>
  <si>
    <t>forventes ikke påbegyndt i 2018</t>
  </si>
  <si>
    <t>Køb af Blåvand Fyr, Fyrvej 106, Blåvand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</si>
</sst>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4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9" applyNumberFormat="0" applyAlignment="0" applyProtection="0"/>
    <xf numFmtId="0" fontId="31" fillId="8" borderId="20" applyNumberFormat="0" applyAlignment="0" applyProtection="0"/>
    <xf numFmtId="0" fontId="32" fillId="8" borderId="19" applyNumberFormat="0" applyAlignment="0" applyProtection="0"/>
    <xf numFmtId="0" fontId="33" fillId="0" borderId="21" applyNumberFormat="0" applyFill="0" applyAlignment="0" applyProtection="0"/>
    <xf numFmtId="0" fontId="34" fillId="9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21" fillId="0" borderId="0"/>
    <xf numFmtId="0" fontId="4" fillId="0" borderId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177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3" fontId="17" fillId="0" borderId="15" xfId="0" applyNumberFormat="1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3" fontId="20" fillId="3" borderId="9" xfId="0" applyNumberFormat="1" applyFont="1" applyFill="1" applyBorder="1"/>
    <xf numFmtId="165" fontId="17" fillId="0" borderId="15" xfId="0" applyNumberFormat="1" applyFont="1" applyBorder="1" applyAlignment="1">
      <alignment horizontal="left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18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0" fontId="40" fillId="37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3" fontId="43" fillId="0" borderId="15" xfId="0" applyNumberFormat="1" applyFont="1" applyFill="1" applyBorder="1" applyAlignment="1" applyProtection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49" fontId="17" fillId="0" borderId="15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49" fontId="44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0" fontId="44" fillId="0" borderId="25" xfId="0" applyNumberFormat="1" applyFont="1" applyFill="1" applyBorder="1" applyAlignment="1" applyProtection="1">
      <alignment wrapText="1"/>
    </xf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0" fontId="17" fillId="35" borderId="8" xfId="0" quotePrefix="1" applyNumberFormat="1" applyFont="1" applyFill="1" applyBorder="1" applyAlignment="1" applyProtection="1">
      <alignment horizontal="left"/>
    </xf>
    <xf numFmtId="0" fontId="17" fillId="35" borderId="15" xfId="0" quotePrefix="1" applyNumberFormat="1" applyFont="1" applyFill="1" applyBorder="1" applyAlignment="1" applyProtection="1">
      <alignment horizontal="left"/>
    </xf>
    <xf numFmtId="0" fontId="17" fillId="36" borderId="15" xfId="0" quotePrefix="1" applyNumberFormat="1" applyFont="1" applyFill="1" applyBorder="1" applyAlignment="1" applyProtection="1">
      <alignment horizontal="left"/>
    </xf>
    <xf numFmtId="0" fontId="17" fillId="38" borderId="15" xfId="0" quotePrefix="1" applyNumberFormat="1" applyFont="1" applyFill="1" applyBorder="1" applyAlignment="1" applyProtection="1">
      <alignment horizontal="left"/>
    </xf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3" fontId="20" fillId="0" borderId="15" xfId="0" applyNumberFormat="1" applyFont="1" applyBorder="1"/>
    <xf numFmtId="3" fontId="20" fillId="0" borderId="13" xfId="0" applyNumberFormat="1" applyFont="1" applyBorder="1" applyAlignment="1">
      <alignment wrapText="1"/>
    </xf>
    <xf numFmtId="49" fontId="17" fillId="0" borderId="14" xfId="0" quotePrefix="1" applyNumberFormat="1" applyFont="1" applyBorder="1" applyProtection="1">
      <protection locked="0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Normal="100" workbookViewId="0">
      <selection activeCell="C2" sqref="C2"/>
    </sheetView>
  </sheetViews>
  <sheetFormatPr defaultRowHeight="12" x14ac:dyDescent="0.2"/>
  <cols>
    <col min="3" max="3" width="34.33203125" customWidth="1"/>
    <col min="4" max="4" width="18.33203125" hidden="1" customWidth="1"/>
    <col min="5" max="5" width="15.1640625" hidden="1" customWidth="1"/>
    <col min="6" max="8" width="15.5" customWidth="1"/>
    <col min="9" max="9" width="16.33203125" bestFit="1" customWidth="1"/>
  </cols>
  <sheetData>
    <row r="1" spans="1:9" s="43" customFormat="1" x14ac:dyDescent="0.2">
      <c r="C1" s="43" t="s">
        <v>269</v>
      </c>
    </row>
    <row r="2" spans="1:9" s="104" customFormat="1" x14ac:dyDescent="0.2"/>
    <row r="3" spans="1:9" s="43" customFormat="1" x14ac:dyDescent="0.2"/>
    <row r="4" spans="1:9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105</v>
      </c>
    </row>
    <row r="5" spans="1:9" ht="25.5" x14ac:dyDescent="0.2">
      <c r="A5" s="1"/>
      <c r="B5" s="1"/>
      <c r="C5" s="6"/>
      <c r="D5" s="7" t="s">
        <v>271</v>
      </c>
      <c r="E5" s="23" t="s">
        <v>272</v>
      </c>
      <c r="F5" s="8">
        <v>2018</v>
      </c>
      <c r="G5" s="85" t="s">
        <v>270</v>
      </c>
      <c r="H5" s="10" t="s">
        <v>5</v>
      </c>
      <c r="I5" s="9" t="s">
        <v>184</v>
      </c>
    </row>
    <row r="6" spans="1:9" ht="12.75" x14ac:dyDescent="0.2">
      <c r="A6" s="1"/>
      <c r="B6" s="1"/>
      <c r="C6" s="31"/>
      <c r="D6" s="16"/>
      <c r="E6" s="50"/>
      <c r="F6" s="16"/>
      <c r="G6" s="50"/>
      <c r="H6" s="16"/>
      <c r="I6" s="49"/>
    </row>
    <row r="7" spans="1:9" ht="12.75" x14ac:dyDescent="0.2">
      <c r="A7" s="1"/>
      <c r="B7" s="1"/>
      <c r="C7" s="11" t="s">
        <v>166</v>
      </c>
      <c r="D7" s="58">
        <f>SUM('1 Økonomi og Erhverv'!D33)</f>
        <v>17398190</v>
      </c>
      <c r="E7" s="58">
        <f>SUM('1 Økonomi og Erhverv'!E33)</f>
        <v>57444667.930000007</v>
      </c>
      <c r="F7" s="58">
        <f>SUM('1 Økonomi og Erhverv'!F33)</f>
        <v>27659004</v>
      </c>
      <c r="G7" s="58">
        <f>SUM('1 Økonomi og Erhverv'!G33)</f>
        <v>11398524.069999998</v>
      </c>
      <c r="H7" s="58">
        <f>SUM('1 Økonomi og Erhverv'!H33)</f>
        <v>16260479.930000002</v>
      </c>
      <c r="I7" s="58">
        <f>SUM('1 Økonomi og Erhverv'!I33)</f>
        <v>18697801</v>
      </c>
    </row>
    <row r="8" spans="1:9" ht="12.75" x14ac:dyDescent="0.2">
      <c r="A8" s="1"/>
      <c r="B8" s="1"/>
      <c r="C8" s="11" t="s">
        <v>6</v>
      </c>
      <c r="D8" s="58">
        <f>SUM('2 Plan og Teknik'!E55)</f>
        <v>206264307</v>
      </c>
      <c r="E8" s="58">
        <f>SUM('2 Plan og Teknik'!F55)</f>
        <v>152148181.04999998</v>
      </c>
      <c r="F8" s="58">
        <f>SUM('2 Plan og Teknik'!G55)</f>
        <v>80530148</v>
      </c>
      <c r="G8" s="58">
        <f>SUM('2 Plan og Teknik'!H55)</f>
        <v>27227229.899999999</v>
      </c>
      <c r="H8" s="58">
        <f>SUM('2 Plan og Teknik'!I55)</f>
        <v>54058981.949999996</v>
      </c>
      <c r="I8" s="58">
        <f>SUM('2 Plan og Teknik'!J55)</f>
        <v>64725359</v>
      </c>
    </row>
    <row r="9" spans="1:9" ht="12.75" x14ac:dyDescent="0.2">
      <c r="A9" s="1"/>
      <c r="B9" s="1"/>
      <c r="C9" s="111" t="s">
        <v>266</v>
      </c>
      <c r="D9" s="58">
        <f>SUM('3 Børn og Læring'!D68)</f>
        <v>114939844</v>
      </c>
      <c r="E9" s="58">
        <f>SUM('3 Børn og Læring'!E68)</f>
        <v>101609480.87</v>
      </c>
      <c r="F9" s="58">
        <f>SUM('3 Børn og Læring'!F68)</f>
        <v>48963403</v>
      </c>
      <c r="G9" s="58">
        <f>SUM('3 Børn og Læring'!G68)</f>
        <v>7490278</v>
      </c>
      <c r="H9" s="58">
        <f>SUM('3 Børn og Læring'!H68)</f>
        <v>41473125</v>
      </c>
      <c r="I9" s="58">
        <f>SUM('3 Børn og Læring'!I68)</f>
        <v>24783216</v>
      </c>
    </row>
    <row r="10" spans="1:9" ht="12.75" x14ac:dyDescent="0.2">
      <c r="A10" s="1"/>
      <c r="B10" s="1"/>
      <c r="C10" s="11" t="s">
        <v>25</v>
      </c>
      <c r="D10" s="58">
        <f>SUM('4 Kultur og Fritid'!D16)</f>
        <v>37025602</v>
      </c>
      <c r="E10" s="58">
        <f>SUM('4 Kultur og Fritid'!E16)</f>
        <v>22862919.890000001</v>
      </c>
      <c r="F10" s="58">
        <f>SUM('4 Kultur og Fritid'!F16)</f>
        <v>13617005</v>
      </c>
      <c r="G10" s="58">
        <f>SUM('4 Kultur og Fritid'!G16)</f>
        <v>2383490.5</v>
      </c>
      <c r="H10" s="58">
        <f>SUM('4 Kultur og Fritid'!H16)</f>
        <v>11233514.5</v>
      </c>
      <c r="I10" s="58">
        <f>SUM('4 Kultur og Fritid'!I16)</f>
        <v>3160899</v>
      </c>
    </row>
    <row r="11" spans="1:9" ht="12.75" x14ac:dyDescent="0.2">
      <c r="A11" s="1"/>
      <c r="B11" s="1"/>
      <c r="C11" s="11" t="s">
        <v>26</v>
      </c>
      <c r="D11" s="58">
        <f>SUM('5 Social og Sundhed'!D20)</f>
        <v>25205269</v>
      </c>
      <c r="E11" s="58">
        <f>SUM('5 Social og Sundhed'!E20)</f>
        <v>3865851.77</v>
      </c>
      <c r="F11" s="58">
        <f>SUM('5 Social og Sundhed'!F20)</f>
        <v>24348908</v>
      </c>
      <c r="G11" s="58">
        <f>SUM('5 Social og Sundhed'!G20)</f>
        <v>3009489.8499999996</v>
      </c>
      <c r="H11" s="58">
        <f>SUM('5 Social og Sundhed'!H20)</f>
        <v>21339418.149999999</v>
      </c>
      <c r="I11" s="58">
        <f>SUM('5 Social og Sundhed'!I20)</f>
        <v>5366097</v>
      </c>
    </row>
    <row r="12" spans="1:9" ht="12.75" x14ac:dyDescent="0.2">
      <c r="A12" s="1"/>
      <c r="B12" s="1"/>
      <c r="C12" s="11" t="s">
        <v>27</v>
      </c>
      <c r="D12" s="58" t="e">
        <f>SUM('Bolig-erhvervs-indtægter'!#REF!)</f>
        <v>#REF!</v>
      </c>
      <c r="E12" s="58" t="e">
        <f>SUM('Bolig-erhvervs-indtægter'!#REF!)</f>
        <v>#REF!</v>
      </c>
      <c r="F12" s="58">
        <f>'Bolig-erhvervs-indtægter'!F22</f>
        <v>-5158262</v>
      </c>
      <c r="G12" s="58">
        <f>'Bolig-erhvervs-indtægter'!G22</f>
        <v>-442232.27999999997</v>
      </c>
      <c r="H12" s="58">
        <f>'Bolig-erhvervs-indtægter'!H22</f>
        <v>-4716029.72</v>
      </c>
      <c r="I12" s="58">
        <f>'Bolig-erhvervs-indtægter'!I22</f>
        <v>-3500000</v>
      </c>
    </row>
    <row r="13" spans="1:9" ht="12.75" x14ac:dyDescent="0.2">
      <c r="A13" s="1"/>
      <c r="B13" s="1"/>
      <c r="C13" s="48" t="s">
        <v>28</v>
      </c>
      <c r="D13" s="33" t="e">
        <f>'Bolig-erhverv-udstykning'!#REF!</f>
        <v>#REF!</v>
      </c>
      <c r="E13" s="33" t="e">
        <f>'Bolig-erhverv-udstykning'!#REF!</f>
        <v>#REF!</v>
      </c>
      <c r="F13" s="33">
        <f>'Bolig-erhverv-udstykning'!F59</f>
        <v>-2114936</v>
      </c>
      <c r="G13" s="33">
        <f>'Bolig-erhverv-udstykning'!G59</f>
        <v>4679725.21</v>
      </c>
      <c r="H13" s="33">
        <f>'Bolig-erhverv-udstykning'!H59</f>
        <v>-6794661.21</v>
      </c>
      <c r="I13" s="33">
        <f>'Bolig-erhverv-udstykning'!I59</f>
        <v>6641805</v>
      </c>
    </row>
    <row r="14" spans="1:9" ht="16.350000000000001" customHeight="1" x14ac:dyDescent="0.2">
      <c r="A14" s="1"/>
      <c r="B14" s="1"/>
      <c r="C14" s="59"/>
      <c r="D14" s="60"/>
      <c r="E14" s="61"/>
      <c r="F14" s="60"/>
      <c r="G14" s="61"/>
      <c r="H14" s="60"/>
      <c r="I14" s="62"/>
    </row>
    <row r="15" spans="1:9" ht="12.75" x14ac:dyDescent="0.2">
      <c r="A15" s="1"/>
      <c r="B15" s="1"/>
      <c r="C15" s="63" t="s">
        <v>29</v>
      </c>
      <c r="D15" s="64" t="e">
        <f t="shared" ref="D15:I15" si="0">SUM(D7:D14)</f>
        <v>#REF!</v>
      </c>
      <c r="E15" s="65" t="e">
        <f t="shared" si="0"/>
        <v>#REF!</v>
      </c>
      <c r="F15" s="64">
        <f t="shared" si="0"/>
        <v>187845270</v>
      </c>
      <c r="G15" s="65">
        <f t="shared" si="0"/>
        <v>55746505.25</v>
      </c>
      <c r="H15" s="64">
        <f t="shared" si="0"/>
        <v>132854828.60000001</v>
      </c>
      <c r="I15" s="64">
        <f t="shared" si="0"/>
        <v>119875177</v>
      </c>
    </row>
    <row r="16" spans="1:9" ht="12.75" x14ac:dyDescent="0.2">
      <c r="A16" s="1"/>
      <c r="B16" s="1"/>
      <c r="C16" s="1"/>
      <c r="D16" s="1"/>
      <c r="E16" s="1"/>
      <c r="F16" s="1"/>
      <c r="G16" s="1"/>
      <c r="H16" s="1"/>
    </row>
    <row r="19" spans="6:6" x14ac:dyDescent="0.2">
      <c r="F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B1" zoomScaleNormal="100" workbookViewId="0">
      <selection activeCell="I23" sqref="I23"/>
    </sheetView>
  </sheetViews>
  <sheetFormatPr defaultRowHeight="12" x14ac:dyDescent="0.2"/>
  <cols>
    <col min="1" max="1" width="8.5" style="29" hidden="1" customWidth="1"/>
    <col min="3" max="3" width="37.6640625" customWidth="1"/>
    <col min="4" max="4" width="14.5" hidden="1" customWidth="1"/>
    <col min="5" max="5" width="15.1640625" hidden="1" customWidth="1"/>
    <col min="6" max="6" width="13.5" style="104" bestFit="1" customWidth="1"/>
    <col min="7" max="7" width="13" bestFit="1" customWidth="1"/>
    <col min="8" max="8" width="13.5" customWidth="1"/>
    <col min="9" max="9" width="14.6640625" customWidth="1"/>
    <col min="10" max="10" width="49.83203125" customWidth="1"/>
  </cols>
  <sheetData>
    <row r="1" spans="1:10" s="83" customFormat="1" x14ac:dyDescent="0.2">
      <c r="B1" s="104" t="s">
        <v>269</v>
      </c>
      <c r="F1" s="104"/>
    </row>
    <row r="2" spans="1:10" ht="15" x14ac:dyDescent="0.25">
      <c r="A2" s="54"/>
      <c r="B2" s="104"/>
      <c r="C2" s="54"/>
    </row>
    <row r="3" spans="1:10" ht="12.75" x14ac:dyDescent="0.2">
      <c r="A3" s="17"/>
      <c r="B3" s="17"/>
      <c r="C3" s="17" t="s">
        <v>60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105</v>
      </c>
      <c r="J3" s="20" t="s">
        <v>30</v>
      </c>
    </row>
    <row r="4" spans="1:10" ht="24" customHeight="1" x14ac:dyDescent="0.2">
      <c r="A4" s="37" t="s">
        <v>104</v>
      </c>
      <c r="B4" s="21"/>
      <c r="C4" s="21"/>
      <c r="D4" s="22" t="s">
        <v>185</v>
      </c>
      <c r="E4" s="22" t="s">
        <v>272</v>
      </c>
      <c r="F4" s="117">
        <v>2018</v>
      </c>
      <c r="G4" s="9" t="s">
        <v>270</v>
      </c>
      <c r="H4" s="22" t="s">
        <v>5</v>
      </c>
      <c r="I4" s="22">
        <v>2018</v>
      </c>
      <c r="J4" s="35"/>
    </row>
    <row r="5" spans="1:10" s="83" customFormat="1" ht="13.15" customHeight="1" x14ac:dyDescent="0.2">
      <c r="A5" s="55"/>
      <c r="B5" s="87"/>
      <c r="C5" s="89"/>
      <c r="D5" s="88"/>
      <c r="E5" s="90"/>
      <c r="F5" s="107"/>
      <c r="G5" s="90"/>
      <c r="H5" s="88"/>
      <c r="I5" s="58"/>
      <c r="J5" s="42"/>
    </row>
    <row r="6" spans="1:10" s="104" customFormat="1" ht="13.15" customHeight="1" x14ac:dyDescent="0.2">
      <c r="A6" s="55"/>
      <c r="B6" s="108" t="s">
        <v>187</v>
      </c>
      <c r="C6" s="89" t="s">
        <v>188</v>
      </c>
      <c r="D6" s="88">
        <v>0</v>
      </c>
      <c r="E6" s="107">
        <v>-68597.5</v>
      </c>
      <c r="F6" s="107">
        <v>72000</v>
      </c>
      <c r="G6" s="107">
        <v>3402.5</v>
      </c>
      <c r="H6" s="88">
        <f>F6-G6</f>
        <v>68597.5</v>
      </c>
      <c r="I6" s="58">
        <v>-72000</v>
      </c>
      <c r="J6" s="42" t="s">
        <v>449</v>
      </c>
    </row>
    <row r="7" spans="1:10" s="104" customFormat="1" ht="13.15" customHeight="1" x14ac:dyDescent="0.2">
      <c r="A7" s="55"/>
      <c r="B7" s="108" t="s">
        <v>189</v>
      </c>
      <c r="C7" s="89" t="s">
        <v>190</v>
      </c>
      <c r="D7" s="88">
        <v>0</v>
      </c>
      <c r="E7" s="107">
        <v>1427638.75</v>
      </c>
      <c r="F7" s="107">
        <v>0</v>
      </c>
      <c r="G7" s="107">
        <v>1427638.75</v>
      </c>
      <c r="H7" s="88">
        <f t="shared" ref="H7:H32" si="0">F7-G7</f>
        <v>-1427638.75</v>
      </c>
      <c r="I7" s="58">
        <v>0</v>
      </c>
      <c r="J7" s="42" t="s">
        <v>461</v>
      </c>
    </row>
    <row r="8" spans="1:10" s="104" customFormat="1" ht="13.15" customHeight="1" x14ac:dyDescent="0.2">
      <c r="A8" s="55"/>
      <c r="B8" s="174" t="s">
        <v>462</v>
      </c>
      <c r="C8" s="89" t="s">
        <v>463</v>
      </c>
      <c r="D8" s="88"/>
      <c r="E8" s="107"/>
      <c r="F8" s="107">
        <v>-120750</v>
      </c>
      <c r="G8" s="107">
        <v>0</v>
      </c>
      <c r="H8" s="88">
        <f t="shared" si="0"/>
        <v>-120750</v>
      </c>
      <c r="I8" s="58">
        <v>-120750</v>
      </c>
      <c r="J8" s="42" t="s">
        <v>464</v>
      </c>
    </row>
    <row r="9" spans="1:10" s="104" customFormat="1" ht="13.15" customHeight="1" x14ac:dyDescent="0.2">
      <c r="A9" s="55"/>
      <c r="B9" s="108" t="s">
        <v>57</v>
      </c>
      <c r="C9" s="89" t="s">
        <v>58</v>
      </c>
      <c r="D9" s="88">
        <v>11575200</v>
      </c>
      <c r="E9" s="107">
        <v>9315884.9800000004</v>
      </c>
      <c r="F9" s="107">
        <v>6713011</v>
      </c>
      <c r="G9" s="107">
        <v>4785650</v>
      </c>
      <c r="H9" s="88">
        <f t="shared" si="0"/>
        <v>1927361</v>
      </c>
      <c r="I9" s="58">
        <v>6713011</v>
      </c>
      <c r="J9" s="42" t="s">
        <v>450</v>
      </c>
    </row>
    <row r="10" spans="1:10" s="104" customFormat="1" ht="13.15" customHeight="1" x14ac:dyDescent="0.2">
      <c r="A10" s="55"/>
      <c r="B10" s="108" t="s">
        <v>106</v>
      </c>
      <c r="C10" s="89" t="s">
        <v>448</v>
      </c>
      <c r="D10" s="88">
        <v>0</v>
      </c>
      <c r="E10" s="107">
        <v>140360</v>
      </c>
      <c r="F10" s="107">
        <v>6903350</v>
      </c>
      <c r="G10" s="107">
        <v>0</v>
      </c>
      <c r="H10" s="88">
        <f t="shared" si="0"/>
        <v>6903350</v>
      </c>
      <c r="I10" s="58">
        <v>350000</v>
      </c>
      <c r="J10" s="42" t="s">
        <v>467</v>
      </c>
    </row>
    <row r="11" spans="1:10" s="104" customFormat="1" ht="13.15" customHeight="1" x14ac:dyDescent="0.2">
      <c r="A11" s="55"/>
      <c r="B11" s="108" t="s">
        <v>191</v>
      </c>
      <c r="C11" s="89" t="s">
        <v>192</v>
      </c>
      <c r="D11" s="88">
        <v>0</v>
      </c>
      <c r="E11" s="107">
        <v>287090</v>
      </c>
      <c r="F11" s="107">
        <v>40000</v>
      </c>
      <c r="G11" s="107">
        <v>18435</v>
      </c>
      <c r="H11" s="88">
        <f t="shared" si="0"/>
        <v>21565</v>
      </c>
      <c r="I11" s="58">
        <v>40000</v>
      </c>
      <c r="J11" s="42" t="s">
        <v>415</v>
      </c>
    </row>
    <row r="12" spans="1:10" s="104" customFormat="1" ht="13.15" customHeight="1" x14ac:dyDescent="0.2">
      <c r="A12" s="55"/>
      <c r="B12" s="108" t="s">
        <v>193</v>
      </c>
      <c r="C12" s="89" t="s">
        <v>194</v>
      </c>
      <c r="D12" s="88">
        <v>0</v>
      </c>
      <c r="E12" s="107">
        <v>31775</v>
      </c>
      <c r="F12" s="107">
        <v>0</v>
      </c>
      <c r="G12" s="107">
        <v>31775</v>
      </c>
      <c r="H12" s="88">
        <f t="shared" si="0"/>
        <v>-31775</v>
      </c>
      <c r="I12" s="58">
        <v>31775</v>
      </c>
      <c r="J12" s="42" t="s">
        <v>452</v>
      </c>
    </row>
    <row r="13" spans="1:10" s="104" customFormat="1" ht="13.15" customHeight="1" x14ac:dyDescent="0.2">
      <c r="A13" s="55"/>
      <c r="B13" s="108" t="s">
        <v>195</v>
      </c>
      <c r="C13" s="89" t="s">
        <v>196</v>
      </c>
      <c r="D13" s="88">
        <v>0</v>
      </c>
      <c r="E13" s="107">
        <v>41152.99</v>
      </c>
      <c r="F13" s="107">
        <v>1300000</v>
      </c>
      <c r="G13" s="107">
        <v>41152.99</v>
      </c>
      <c r="H13" s="88">
        <f t="shared" si="0"/>
        <v>1258847.01</v>
      </c>
      <c r="I13" s="58">
        <v>1300000</v>
      </c>
      <c r="J13" s="42" t="s">
        <v>415</v>
      </c>
    </row>
    <row r="14" spans="1:10" s="104" customFormat="1" ht="13.15" customHeight="1" x14ac:dyDescent="0.2">
      <c r="A14" s="55"/>
      <c r="B14" s="108" t="s">
        <v>197</v>
      </c>
      <c r="C14" s="89" t="s">
        <v>198</v>
      </c>
      <c r="D14" s="88">
        <v>0</v>
      </c>
      <c r="E14" s="107">
        <v>8860.76</v>
      </c>
      <c r="F14" s="107">
        <v>0</v>
      </c>
      <c r="G14" s="107">
        <v>8860.76</v>
      </c>
      <c r="H14" s="88">
        <f t="shared" si="0"/>
        <v>-8860.76</v>
      </c>
      <c r="I14" s="58">
        <v>8861</v>
      </c>
      <c r="J14" s="42" t="s">
        <v>453</v>
      </c>
    </row>
    <row r="15" spans="1:10" s="104" customFormat="1" ht="13.15" customHeight="1" x14ac:dyDescent="0.2">
      <c r="A15" s="55"/>
      <c r="B15" s="108" t="s">
        <v>199</v>
      </c>
      <c r="C15" s="89" t="s">
        <v>200</v>
      </c>
      <c r="D15" s="88">
        <v>0</v>
      </c>
      <c r="E15" s="107">
        <v>15069.75</v>
      </c>
      <c r="F15" s="107">
        <v>50000</v>
      </c>
      <c r="G15" s="107">
        <v>15069.75</v>
      </c>
      <c r="H15" s="88">
        <f t="shared" si="0"/>
        <v>34930.25</v>
      </c>
      <c r="I15" s="58">
        <v>50000</v>
      </c>
      <c r="J15" s="42" t="s">
        <v>415</v>
      </c>
    </row>
    <row r="16" spans="1:10" s="104" customFormat="1" ht="13.15" customHeight="1" x14ac:dyDescent="0.2">
      <c r="A16" s="55"/>
      <c r="B16" s="108" t="s">
        <v>273</v>
      </c>
      <c r="C16" s="89" t="s">
        <v>274</v>
      </c>
      <c r="D16" s="88">
        <v>0</v>
      </c>
      <c r="E16" s="107">
        <v>15000</v>
      </c>
      <c r="F16" s="107">
        <v>0</v>
      </c>
      <c r="G16" s="107">
        <v>24359</v>
      </c>
      <c r="H16" s="88">
        <f t="shared" si="0"/>
        <v>-24359</v>
      </c>
      <c r="I16" s="58">
        <v>15000</v>
      </c>
      <c r="J16" s="42" t="s">
        <v>454</v>
      </c>
    </row>
    <row r="17" spans="1:10" s="104" customFormat="1" ht="13.15" customHeight="1" x14ac:dyDescent="0.2">
      <c r="A17" s="55"/>
      <c r="B17" s="108" t="s">
        <v>275</v>
      </c>
      <c r="C17" s="89" t="s">
        <v>276</v>
      </c>
      <c r="D17" s="88">
        <v>0</v>
      </c>
      <c r="E17" s="107">
        <v>18809.03</v>
      </c>
      <c r="F17" s="107">
        <v>18809</v>
      </c>
      <c r="G17" s="107">
        <v>18809.03</v>
      </c>
      <c r="H17" s="88">
        <f t="shared" si="0"/>
        <v>-2.9999999998835847E-2</v>
      </c>
      <c r="I17" s="58">
        <v>18809</v>
      </c>
      <c r="J17" s="42" t="s">
        <v>415</v>
      </c>
    </row>
    <row r="18" spans="1:10" s="104" customFormat="1" ht="13.15" customHeight="1" x14ac:dyDescent="0.2">
      <c r="A18" s="55"/>
      <c r="B18" s="108" t="s">
        <v>277</v>
      </c>
      <c r="C18" s="89" t="s">
        <v>469</v>
      </c>
      <c r="D18" s="88">
        <v>0</v>
      </c>
      <c r="E18" s="107">
        <v>1203052.23</v>
      </c>
      <c r="F18" s="107">
        <v>1200000</v>
      </c>
      <c r="G18" s="107">
        <v>1203052.23</v>
      </c>
      <c r="H18" s="88">
        <f t="shared" si="0"/>
        <v>-3052.2299999999814</v>
      </c>
      <c r="I18" s="58">
        <v>1203052</v>
      </c>
      <c r="J18" s="42" t="s">
        <v>415</v>
      </c>
    </row>
    <row r="19" spans="1:10" s="104" customFormat="1" ht="13.15" customHeight="1" x14ac:dyDescent="0.2">
      <c r="A19" s="55"/>
      <c r="B19" s="108" t="s">
        <v>278</v>
      </c>
      <c r="C19" s="89" t="s">
        <v>279</v>
      </c>
      <c r="D19" s="88">
        <v>0</v>
      </c>
      <c r="E19" s="107">
        <v>68351.259999999995</v>
      </c>
      <c r="F19" s="107">
        <v>200000</v>
      </c>
      <c r="G19" s="107">
        <v>68351.259999999995</v>
      </c>
      <c r="H19" s="88">
        <f t="shared" si="0"/>
        <v>131648.74</v>
      </c>
      <c r="I19" s="58">
        <v>200000</v>
      </c>
      <c r="J19" s="42" t="s">
        <v>415</v>
      </c>
    </row>
    <row r="20" spans="1:10" s="104" customFormat="1" ht="13.15" customHeight="1" x14ac:dyDescent="0.2">
      <c r="A20" s="55"/>
      <c r="B20" s="108" t="s">
        <v>280</v>
      </c>
      <c r="C20" s="89" t="s">
        <v>281</v>
      </c>
      <c r="D20" s="88">
        <v>0</v>
      </c>
      <c r="E20" s="107">
        <v>0</v>
      </c>
      <c r="F20" s="107">
        <v>100000</v>
      </c>
      <c r="G20" s="107">
        <v>0</v>
      </c>
      <c r="H20" s="88">
        <f t="shared" si="0"/>
        <v>100000</v>
      </c>
      <c r="I20" s="58">
        <v>100000</v>
      </c>
      <c r="J20" s="42" t="s">
        <v>415</v>
      </c>
    </row>
    <row r="21" spans="1:10" s="104" customFormat="1" ht="13.15" customHeight="1" x14ac:dyDescent="0.2">
      <c r="A21" s="55"/>
      <c r="B21" s="174" t="s">
        <v>465</v>
      </c>
      <c r="C21" s="89" t="s">
        <v>466</v>
      </c>
      <c r="D21" s="88"/>
      <c r="E21" s="107"/>
      <c r="F21" s="107">
        <v>0</v>
      </c>
      <c r="G21" s="107">
        <v>20413</v>
      </c>
      <c r="H21" s="88">
        <f t="shared" si="0"/>
        <v>-20413</v>
      </c>
      <c r="I21" s="58">
        <v>20413</v>
      </c>
      <c r="J21" s="42" t="s">
        <v>452</v>
      </c>
    </row>
    <row r="22" spans="1:10" s="104" customFormat="1" ht="13.15" customHeight="1" x14ac:dyDescent="0.2">
      <c r="A22" s="55"/>
      <c r="B22" s="108" t="s">
        <v>128</v>
      </c>
      <c r="C22" s="89" t="s">
        <v>129</v>
      </c>
      <c r="D22" s="88">
        <v>738720</v>
      </c>
      <c r="E22" s="107">
        <v>728652.69</v>
      </c>
      <c r="F22" s="107">
        <v>-494060</v>
      </c>
      <c r="G22" s="107">
        <v>-504127.15</v>
      </c>
      <c r="H22" s="88">
        <f t="shared" si="0"/>
        <v>10067.150000000023</v>
      </c>
      <c r="I22" s="58">
        <v>-504127</v>
      </c>
      <c r="J22" s="42" t="s">
        <v>455</v>
      </c>
    </row>
    <row r="23" spans="1:10" s="104" customFormat="1" ht="13.15" customHeight="1" x14ac:dyDescent="0.2">
      <c r="A23" s="55"/>
      <c r="B23" s="108" t="s">
        <v>130</v>
      </c>
      <c r="C23" s="89" t="s">
        <v>201</v>
      </c>
      <c r="D23" s="88">
        <v>634560</v>
      </c>
      <c r="E23" s="107">
        <v>91672.82</v>
      </c>
      <c r="F23" s="107">
        <v>542887</v>
      </c>
      <c r="G23" s="107">
        <v>0</v>
      </c>
      <c r="H23" s="88">
        <f t="shared" si="0"/>
        <v>542887</v>
      </c>
      <c r="I23" s="58">
        <v>300000</v>
      </c>
      <c r="J23" s="42" t="s">
        <v>456</v>
      </c>
    </row>
    <row r="24" spans="1:10" s="104" customFormat="1" ht="13.15" customHeight="1" x14ac:dyDescent="0.2">
      <c r="A24" s="55"/>
      <c r="B24" s="108" t="s">
        <v>31</v>
      </c>
      <c r="C24" s="89" t="s">
        <v>107</v>
      </c>
      <c r="D24" s="88">
        <v>471260</v>
      </c>
      <c r="E24" s="107">
        <v>30973742.809999999</v>
      </c>
      <c r="F24" s="107">
        <v>0</v>
      </c>
      <c r="G24" s="107">
        <v>867148.96</v>
      </c>
      <c r="H24" s="88">
        <f>F24-G24</f>
        <v>-867148.96</v>
      </c>
      <c r="I24" s="58"/>
      <c r="J24" s="42" t="s">
        <v>408</v>
      </c>
    </row>
    <row r="25" spans="1:10" s="104" customFormat="1" ht="13.15" customHeight="1" x14ac:dyDescent="0.2">
      <c r="A25" s="55"/>
      <c r="B25" s="108" t="s">
        <v>108</v>
      </c>
      <c r="C25" s="89" t="s">
        <v>202</v>
      </c>
      <c r="D25" s="88">
        <v>1864450</v>
      </c>
      <c r="E25" s="107">
        <v>7290024.8499999996</v>
      </c>
      <c r="F25" s="107">
        <v>0</v>
      </c>
      <c r="G25" s="107">
        <v>938924</v>
      </c>
      <c r="H25" s="88">
        <f t="shared" ref="H25:H26" si="1">F25-G25</f>
        <v>-938924</v>
      </c>
      <c r="I25" s="58"/>
      <c r="J25" s="42" t="s">
        <v>408</v>
      </c>
    </row>
    <row r="26" spans="1:10" s="104" customFormat="1" ht="13.15" customHeight="1" x14ac:dyDescent="0.2">
      <c r="A26" s="55"/>
      <c r="B26" s="108" t="s">
        <v>109</v>
      </c>
      <c r="C26" s="89" t="s">
        <v>110</v>
      </c>
      <c r="D26" s="88">
        <v>24000</v>
      </c>
      <c r="E26" s="107">
        <v>1722202.35</v>
      </c>
      <c r="F26" s="107">
        <v>0</v>
      </c>
      <c r="G26" s="107">
        <v>74838.990000000005</v>
      </c>
      <c r="H26" s="88">
        <f t="shared" si="1"/>
        <v>-74838.990000000005</v>
      </c>
      <c r="I26" s="58"/>
      <c r="J26" s="42" t="s">
        <v>408</v>
      </c>
    </row>
    <row r="27" spans="1:10" s="104" customFormat="1" ht="13.15" customHeight="1" x14ac:dyDescent="0.2">
      <c r="A27" s="55"/>
      <c r="B27" s="108" t="s">
        <v>131</v>
      </c>
      <c r="C27" s="89" t="s">
        <v>132</v>
      </c>
      <c r="D27" s="88">
        <v>2090000</v>
      </c>
      <c r="E27" s="107">
        <v>0</v>
      </c>
      <c r="F27" s="107">
        <v>2090000</v>
      </c>
      <c r="G27" s="107">
        <v>0</v>
      </c>
      <c r="H27" s="88">
        <f t="shared" si="0"/>
        <v>2090000</v>
      </c>
      <c r="I27" s="58">
        <v>0</v>
      </c>
      <c r="J27" s="42" t="s">
        <v>439</v>
      </c>
    </row>
    <row r="28" spans="1:10" s="104" customFormat="1" ht="13.15" customHeight="1" x14ac:dyDescent="0.2">
      <c r="A28" s="55"/>
      <c r="B28" s="108" t="s">
        <v>32</v>
      </c>
      <c r="C28" s="89" t="s">
        <v>111</v>
      </c>
      <c r="D28" s="88">
        <v>0</v>
      </c>
      <c r="E28" s="107">
        <v>2464814.0299999998</v>
      </c>
      <c r="F28" s="107">
        <v>0</v>
      </c>
      <c r="G28" s="107">
        <v>301096</v>
      </c>
      <c r="H28" s="88">
        <f>F28-G28</f>
        <v>-301096</v>
      </c>
      <c r="I28" s="58"/>
      <c r="J28" s="42" t="s">
        <v>408</v>
      </c>
    </row>
    <row r="29" spans="1:10" s="104" customFormat="1" ht="13.15" customHeight="1" x14ac:dyDescent="0.2">
      <c r="A29" s="55"/>
      <c r="B29" s="108" t="s">
        <v>203</v>
      </c>
      <c r="C29" s="89" t="s">
        <v>204</v>
      </c>
      <c r="D29" s="88">
        <v>0</v>
      </c>
      <c r="E29" s="107">
        <v>1669111.13</v>
      </c>
      <c r="F29" s="107">
        <v>0</v>
      </c>
      <c r="G29" s="107">
        <v>1813851</v>
      </c>
      <c r="H29" s="88">
        <f t="shared" ref="H29:H30" si="2">F29-G29</f>
        <v>-1813851</v>
      </c>
      <c r="I29" s="58"/>
      <c r="J29" s="42" t="s">
        <v>408</v>
      </c>
    </row>
    <row r="30" spans="1:10" s="104" customFormat="1" ht="13.15" customHeight="1" x14ac:dyDescent="0.2">
      <c r="A30" s="55"/>
      <c r="B30" s="174" t="s">
        <v>457</v>
      </c>
      <c r="C30" s="89" t="s">
        <v>458</v>
      </c>
      <c r="D30" s="88"/>
      <c r="E30" s="107"/>
      <c r="F30" s="107">
        <v>0</v>
      </c>
      <c r="G30" s="107">
        <v>239823</v>
      </c>
      <c r="H30" s="88">
        <f t="shared" si="2"/>
        <v>-239823</v>
      </c>
      <c r="I30" s="58"/>
      <c r="J30" s="42" t="s">
        <v>408</v>
      </c>
    </row>
    <row r="31" spans="1:10" s="104" customFormat="1" ht="13.15" customHeight="1" x14ac:dyDescent="0.2">
      <c r="A31" s="55"/>
      <c r="B31" s="174" t="s">
        <v>33</v>
      </c>
      <c r="C31" s="89" t="s">
        <v>459</v>
      </c>
      <c r="D31" s="88"/>
      <c r="E31" s="107"/>
      <c r="F31" s="107">
        <v>8785038</v>
      </c>
      <c r="G31" s="107">
        <v>0</v>
      </c>
      <c r="H31" s="88">
        <f t="shared" si="0"/>
        <v>8785038</v>
      </c>
      <c r="I31" s="58">
        <v>8785038</v>
      </c>
      <c r="J31" s="42" t="s">
        <v>460</v>
      </c>
    </row>
    <row r="32" spans="1:10" ht="13.15" customHeight="1" x14ac:dyDescent="0.2">
      <c r="A32" s="32"/>
      <c r="B32" s="87" t="s">
        <v>34</v>
      </c>
      <c r="C32" s="89" t="s">
        <v>35</v>
      </c>
      <c r="D32" s="88"/>
      <c r="E32" s="107"/>
      <c r="F32" s="107">
        <v>258719</v>
      </c>
      <c r="G32" s="107">
        <v>0</v>
      </c>
      <c r="H32" s="88">
        <f t="shared" si="0"/>
        <v>258719</v>
      </c>
      <c r="I32" s="58">
        <v>258719</v>
      </c>
      <c r="J32" s="42" t="s">
        <v>451</v>
      </c>
    </row>
    <row r="33" spans="1:10" s="43" customFormat="1" ht="16.149999999999999" customHeight="1" x14ac:dyDescent="0.2">
      <c r="A33" s="66"/>
      <c r="B33" s="131"/>
      <c r="C33" s="132"/>
      <c r="D33" s="133">
        <f>SUM(D5:D32)</f>
        <v>17398190</v>
      </c>
      <c r="E33" s="134">
        <f>SUM(E5:E32)</f>
        <v>57444667.930000007</v>
      </c>
      <c r="F33" s="134">
        <f>SUM(F5:F32)</f>
        <v>27659004</v>
      </c>
      <c r="G33" s="133">
        <f>SUM(G6:G32)</f>
        <v>11398524.069999998</v>
      </c>
      <c r="H33" s="133">
        <f>SUM(H5:H32)</f>
        <v>16260479.930000002</v>
      </c>
      <c r="I33" s="133">
        <f>SUM(I6:I32)</f>
        <v>18697801</v>
      </c>
      <c r="J33" s="135"/>
    </row>
    <row r="34" spans="1:10" s="43" customFormat="1" x14ac:dyDescent="0.2">
      <c r="F34" s="104"/>
    </row>
    <row r="35" spans="1:10" s="43" customFormat="1" x14ac:dyDescent="0.2">
      <c r="F35" s="104"/>
    </row>
    <row r="36" spans="1:10" s="43" customFormat="1" x14ac:dyDescent="0.2">
      <c r="F36" s="104"/>
    </row>
    <row r="37" spans="1:10" s="43" customFormat="1" x14ac:dyDescent="0.2">
      <c r="F37" s="104"/>
    </row>
    <row r="38" spans="1:10" s="43" customFormat="1" x14ac:dyDescent="0.2">
      <c r="F38" s="104"/>
    </row>
    <row r="39" spans="1:10" s="43" customFormat="1" x14ac:dyDescent="0.2">
      <c r="F39" s="104"/>
    </row>
    <row r="40" spans="1:10" s="43" customFormat="1" x14ac:dyDescent="0.2">
      <c r="F40" s="104"/>
    </row>
    <row r="41" spans="1:10" s="43" customFormat="1" x14ac:dyDescent="0.2">
      <c r="F41" s="104"/>
    </row>
    <row r="42" spans="1:10" s="43" customFormat="1" x14ac:dyDescent="0.2">
      <c r="F42" s="104"/>
    </row>
    <row r="43" spans="1:10" s="43" customFormat="1" x14ac:dyDescent="0.2">
      <c r="F43" s="104"/>
    </row>
    <row r="44" spans="1:10" s="43" customFormat="1" x14ac:dyDescent="0.2">
      <c r="F44" s="104"/>
    </row>
    <row r="45" spans="1:10" s="43" customFormat="1" x14ac:dyDescent="0.2">
      <c r="F45" s="104"/>
    </row>
    <row r="46" spans="1:10" s="43" customFormat="1" x14ac:dyDescent="0.2">
      <c r="F46" s="104"/>
    </row>
    <row r="47" spans="1:10" s="43" customFormat="1" x14ac:dyDescent="0.2">
      <c r="F47" s="104"/>
    </row>
    <row r="48" spans="1:10" s="43" customFormat="1" x14ac:dyDescent="0.2">
      <c r="F48" s="104"/>
    </row>
    <row r="49" spans="1:6" s="43" customFormat="1" x14ac:dyDescent="0.2">
      <c r="F49" s="104"/>
    </row>
    <row r="50" spans="1:6" s="43" customFormat="1" x14ac:dyDescent="0.2">
      <c r="F50" s="104"/>
    </row>
    <row r="51" spans="1:6" s="43" customFormat="1" x14ac:dyDescent="0.2">
      <c r="F51" s="104"/>
    </row>
    <row r="52" spans="1:6" s="43" customFormat="1" x14ac:dyDescent="0.2">
      <c r="F52" s="104"/>
    </row>
    <row r="53" spans="1:6" s="43" customFormat="1" x14ac:dyDescent="0.2">
      <c r="F53" s="104"/>
    </row>
    <row r="54" spans="1:6" s="43" customFormat="1" x14ac:dyDescent="0.2">
      <c r="F54" s="104"/>
    </row>
    <row r="55" spans="1:6" s="43" customFormat="1" x14ac:dyDescent="0.2">
      <c r="F55" s="104"/>
    </row>
    <row r="56" spans="1:6" x14ac:dyDescent="0.2">
      <c r="A56"/>
    </row>
    <row r="57" spans="1:6" x14ac:dyDescent="0.2">
      <c r="A57"/>
    </row>
    <row r="58" spans="1:6" x14ac:dyDescent="0.2">
      <c r="A58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B1" zoomScaleNormal="100" workbookViewId="0">
      <selection activeCell="D68" sqref="D68"/>
    </sheetView>
  </sheetViews>
  <sheetFormatPr defaultRowHeight="12" x14ac:dyDescent="0.2"/>
  <cols>
    <col min="1" max="1" width="9.5" style="29" hidden="1" customWidth="1"/>
    <col min="2" max="2" width="9.5" style="104" customWidth="1"/>
    <col min="4" max="4" width="58.5" customWidth="1"/>
    <col min="5" max="5" width="14" hidden="1" customWidth="1"/>
    <col min="6" max="6" width="14.6640625" hidden="1" customWidth="1"/>
    <col min="7" max="7" width="13.5" style="104" customWidth="1"/>
    <col min="8" max="8" width="15.1640625" customWidth="1"/>
    <col min="9" max="9" width="13.6640625" customWidth="1"/>
    <col min="10" max="10" width="15" customWidth="1"/>
    <col min="11" max="11" width="46.1640625" customWidth="1"/>
  </cols>
  <sheetData>
    <row r="1" spans="1:12" s="83" customFormat="1" ht="12.75" x14ac:dyDescent="0.2">
      <c r="B1" s="104"/>
      <c r="C1" s="118" t="s">
        <v>269</v>
      </c>
      <c r="D1" s="118"/>
      <c r="G1" s="104"/>
    </row>
    <row r="2" spans="1:12" s="43" customFormat="1" ht="15" customHeight="1" x14ac:dyDescent="0.2">
      <c r="B2" s="104"/>
      <c r="C2" s="104"/>
      <c r="G2" s="104"/>
    </row>
    <row r="3" spans="1:12" ht="12.75" x14ac:dyDescent="0.2">
      <c r="A3" s="17"/>
      <c r="B3" s="17"/>
      <c r="C3" s="17"/>
      <c r="D3" s="17" t="s">
        <v>59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6" t="s">
        <v>105</v>
      </c>
      <c r="K3" s="19" t="s">
        <v>30</v>
      </c>
    </row>
    <row r="4" spans="1:12" s="104" customFormat="1" ht="25.5" customHeight="1" x14ac:dyDescent="0.2">
      <c r="A4" s="60"/>
      <c r="B4" s="21"/>
      <c r="C4" s="21"/>
      <c r="D4" s="21"/>
      <c r="E4" s="125"/>
      <c r="F4" s="21"/>
      <c r="G4" s="22">
        <v>2018</v>
      </c>
      <c r="H4" s="9" t="s">
        <v>270</v>
      </c>
      <c r="I4" s="22" t="s">
        <v>5</v>
      </c>
      <c r="J4" s="22">
        <v>2018</v>
      </c>
      <c r="K4" s="62"/>
    </row>
    <row r="5" spans="1:12" ht="12.75" x14ac:dyDescent="0.2">
      <c r="A5" s="153"/>
      <c r="B5" s="164">
        <v>501</v>
      </c>
      <c r="C5" s="155" t="s">
        <v>103</v>
      </c>
      <c r="D5" s="157" t="s">
        <v>205</v>
      </c>
      <c r="E5" s="88">
        <v>257300</v>
      </c>
      <c r="F5" s="88">
        <v>0</v>
      </c>
      <c r="G5" s="161">
        <v>257300</v>
      </c>
      <c r="H5" s="162">
        <v>0</v>
      </c>
      <c r="I5" s="162">
        <v>257300</v>
      </c>
      <c r="J5" s="171">
        <v>257300</v>
      </c>
      <c r="K5" s="42" t="s">
        <v>406</v>
      </c>
      <c r="L5" s="163"/>
    </row>
    <row r="6" spans="1:12" ht="13.15" customHeight="1" x14ac:dyDescent="0.2">
      <c r="A6" s="154"/>
      <c r="B6" s="165">
        <v>501</v>
      </c>
      <c r="C6" s="87" t="s">
        <v>282</v>
      </c>
      <c r="D6" s="158" t="s">
        <v>133</v>
      </c>
      <c r="E6" s="88">
        <v>357000</v>
      </c>
      <c r="F6" s="88">
        <v>0</v>
      </c>
      <c r="G6" s="159">
        <v>357000</v>
      </c>
      <c r="H6" s="160">
        <v>0</v>
      </c>
      <c r="I6" s="160">
        <v>357000</v>
      </c>
      <c r="J6" s="172">
        <v>357000</v>
      </c>
      <c r="K6" s="42" t="s">
        <v>406</v>
      </c>
      <c r="L6" s="163"/>
    </row>
    <row r="7" spans="1:12" s="83" customFormat="1" ht="13.15" customHeight="1" x14ac:dyDescent="0.2">
      <c r="A7" s="154"/>
      <c r="B7" s="165">
        <v>501</v>
      </c>
      <c r="C7" s="156" t="s">
        <v>114</v>
      </c>
      <c r="D7" s="158" t="s">
        <v>115</v>
      </c>
      <c r="E7" s="88">
        <v>356650</v>
      </c>
      <c r="F7" s="88">
        <v>641773.5</v>
      </c>
      <c r="G7" s="159">
        <v>-285123</v>
      </c>
      <c r="H7" s="160">
        <v>0</v>
      </c>
      <c r="I7" s="160">
        <v>-285123</v>
      </c>
      <c r="J7" s="172">
        <v>-250000</v>
      </c>
      <c r="K7" s="42" t="s">
        <v>407</v>
      </c>
      <c r="L7" s="163"/>
    </row>
    <row r="8" spans="1:12" s="83" customFormat="1" ht="13.15" customHeight="1" x14ac:dyDescent="0.2">
      <c r="A8" s="154"/>
      <c r="B8" s="165">
        <v>501</v>
      </c>
      <c r="C8" s="99" t="s">
        <v>87</v>
      </c>
      <c r="D8" s="91" t="s">
        <v>88</v>
      </c>
      <c r="E8" s="107">
        <v>68076217</v>
      </c>
      <c r="F8" s="107">
        <v>78168299.069999993</v>
      </c>
      <c r="G8" s="123">
        <v>2120923</v>
      </c>
      <c r="H8" s="107">
        <v>1849038</v>
      </c>
      <c r="I8" s="107">
        <v>301885.98</v>
      </c>
      <c r="J8" s="124">
        <v>2120923</v>
      </c>
      <c r="K8" s="42" t="s">
        <v>408</v>
      </c>
    </row>
    <row r="9" spans="1:12" s="104" customFormat="1" ht="13.15" customHeight="1" x14ac:dyDescent="0.2">
      <c r="A9" s="154"/>
      <c r="B9" s="165">
        <v>501</v>
      </c>
      <c r="C9" s="100" t="s">
        <v>89</v>
      </c>
      <c r="D9" s="89" t="s">
        <v>144</v>
      </c>
      <c r="E9" s="107">
        <v>4517483</v>
      </c>
      <c r="F9" s="107">
        <v>2382471.0499999998</v>
      </c>
      <c r="G9" s="123">
        <v>2238371</v>
      </c>
      <c r="H9" s="107">
        <v>53359.33</v>
      </c>
      <c r="I9" s="107">
        <v>2185011.67</v>
      </c>
      <c r="J9" s="124">
        <v>1738371</v>
      </c>
      <c r="K9" s="42" t="s">
        <v>409</v>
      </c>
    </row>
    <row r="10" spans="1:12" s="104" customFormat="1" ht="13.15" customHeight="1" x14ac:dyDescent="0.2">
      <c r="A10" s="154"/>
      <c r="B10" s="165">
        <v>501</v>
      </c>
      <c r="C10" s="100" t="s">
        <v>91</v>
      </c>
      <c r="D10" s="89" t="s">
        <v>171</v>
      </c>
      <c r="E10" s="107">
        <v>5718090</v>
      </c>
      <c r="F10" s="107">
        <v>1579743.37</v>
      </c>
      <c r="G10" s="123">
        <v>4151798</v>
      </c>
      <c r="H10" s="107">
        <v>13451.5</v>
      </c>
      <c r="I10" s="107">
        <v>4138346.5</v>
      </c>
      <c r="J10" s="124">
        <v>4151798</v>
      </c>
      <c r="K10" s="42" t="s">
        <v>410</v>
      </c>
    </row>
    <row r="11" spans="1:12" s="104" customFormat="1" ht="13.15" customHeight="1" x14ac:dyDescent="0.2">
      <c r="A11" s="154"/>
      <c r="B11" s="165">
        <v>501</v>
      </c>
      <c r="C11" s="100" t="s">
        <v>92</v>
      </c>
      <c r="D11" s="89" t="s">
        <v>90</v>
      </c>
      <c r="E11" s="107">
        <v>2700000</v>
      </c>
      <c r="F11" s="107">
        <v>2686874.83</v>
      </c>
      <c r="G11" s="123">
        <v>13126</v>
      </c>
      <c r="H11" s="107">
        <v>0</v>
      </c>
      <c r="I11" s="107">
        <v>13126</v>
      </c>
      <c r="J11" s="124">
        <v>13126</v>
      </c>
      <c r="K11" s="42" t="s">
        <v>411</v>
      </c>
    </row>
    <row r="12" spans="1:12" s="104" customFormat="1" ht="12.75" x14ac:dyDescent="0.2">
      <c r="A12" s="154"/>
      <c r="B12" s="165">
        <v>501</v>
      </c>
      <c r="C12" s="100" t="s">
        <v>223</v>
      </c>
      <c r="D12" s="89" t="s">
        <v>224</v>
      </c>
      <c r="E12" s="107">
        <v>0</v>
      </c>
      <c r="F12" s="107">
        <v>0</v>
      </c>
      <c r="G12" s="123">
        <v>4515143</v>
      </c>
      <c r="H12" s="107">
        <v>0</v>
      </c>
      <c r="I12" s="107">
        <v>4515143</v>
      </c>
      <c r="J12" s="124">
        <v>4515143</v>
      </c>
      <c r="K12" s="42" t="s">
        <v>412</v>
      </c>
    </row>
    <row r="13" spans="1:12" s="104" customFormat="1" ht="25.5" x14ac:dyDescent="0.2">
      <c r="A13" s="154"/>
      <c r="B13" s="165">
        <v>501</v>
      </c>
      <c r="C13" s="100" t="s">
        <v>93</v>
      </c>
      <c r="D13" s="89" t="s">
        <v>94</v>
      </c>
      <c r="E13" s="107">
        <v>508000</v>
      </c>
      <c r="F13" s="107">
        <v>368859.81</v>
      </c>
      <c r="G13" s="107">
        <v>139140</v>
      </c>
      <c r="H13" s="107">
        <v>0</v>
      </c>
      <c r="I13" s="107">
        <v>139140</v>
      </c>
      <c r="J13" s="124">
        <v>20000</v>
      </c>
      <c r="K13" s="94" t="s">
        <v>413</v>
      </c>
    </row>
    <row r="14" spans="1:12" s="104" customFormat="1" ht="13.15" customHeight="1" x14ac:dyDescent="0.2">
      <c r="A14" s="154"/>
      <c r="B14" s="165">
        <v>501</v>
      </c>
      <c r="C14" s="99" t="s">
        <v>95</v>
      </c>
      <c r="D14" s="91" t="s">
        <v>172</v>
      </c>
      <c r="E14" s="107">
        <v>6603805</v>
      </c>
      <c r="F14" s="107">
        <v>5053209.72</v>
      </c>
      <c r="G14" s="123">
        <v>2088523</v>
      </c>
      <c r="H14" s="107">
        <v>560135</v>
      </c>
      <c r="I14" s="107">
        <v>1550594.6</v>
      </c>
      <c r="J14" s="124">
        <v>2088523</v>
      </c>
      <c r="K14" s="42" t="s">
        <v>414</v>
      </c>
    </row>
    <row r="15" spans="1:12" s="83" customFormat="1" ht="15.6" customHeight="1" x14ac:dyDescent="0.2">
      <c r="A15" s="154"/>
      <c r="B15" s="165">
        <v>501</v>
      </c>
      <c r="C15" s="99" t="s">
        <v>225</v>
      </c>
      <c r="D15" s="102" t="s">
        <v>226</v>
      </c>
      <c r="E15" s="107">
        <v>527000</v>
      </c>
      <c r="F15" s="107">
        <v>453152.41</v>
      </c>
      <c r="G15" s="107">
        <v>527000</v>
      </c>
      <c r="H15" s="107">
        <v>453152.41</v>
      </c>
      <c r="I15" s="107">
        <v>73847.590000000026</v>
      </c>
      <c r="J15" s="124">
        <v>527000</v>
      </c>
      <c r="K15" s="42" t="s">
        <v>415</v>
      </c>
    </row>
    <row r="16" spans="1:12" s="83" customFormat="1" ht="12.75" x14ac:dyDescent="0.2">
      <c r="A16" s="154"/>
      <c r="B16" s="165">
        <v>501</v>
      </c>
      <c r="C16" s="99" t="s">
        <v>96</v>
      </c>
      <c r="D16" s="91" t="s">
        <v>145</v>
      </c>
      <c r="E16" s="107">
        <v>1737360</v>
      </c>
      <c r="F16" s="107">
        <v>0</v>
      </c>
      <c r="G16" s="107">
        <v>1737360</v>
      </c>
      <c r="H16" s="107">
        <v>0</v>
      </c>
      <c r="I16" s="107">
        <v>1737360</v>
      </c>
      <c r="J16" s="124">
        <v>1737360</v>
      </c>
      <c r="K16" s="42" t="s">
        <v>405</v>
      </c>
    </row>
    <row r="17" spans="1:11" s="104" customFormat="1" ht="13.15" customHeight="1" x14ac:dyDescent="0.2">
      <c r="A17" s="154"/>
      <c r="B17" s="165">
        <v>501</v>
      </c>
      <c r="C17" s="99" t="s">
        <v>146</v>
      </c>
      <c r="D17" s="91" t="s">
        <v>147</v>
      </c>
      <c r="E17" s="107">
        <v>7522290</v>
      </c>
      <c r="F17" s="107">
        <v>498884.53</v>
      </c>
      <c r="G17" s="107">
        <v>7208355</v>
      </c>
      <c r="H17" s="107">
        <v>184949.56</v>
      </c>
      <c r="I17" s="107">
        <v>7023405.4400000004</v>
      </c>
      <c r="J17" s="124">
        <v>1000000</v>
      </c>
      <c r="K17" s="94" t="s">
        <v>416</v>
      </c>
    </row>
    <row r="18" spans="1:11" s="83" customFormat="1" ht="13.15" customHeight="1" x14ac:dyDescent="0.2">
      <c r="A18" s="154"/>
      <c r="B18" s="165">
        <v>501</v>
      </c>
      <c r="C18" s="99">
        <v>222926</v>
      </c>
      <c r="D18" s="91" t="s">
        <v>148</v>
      </c>
      <c r="E18" s="107">
        <v>2000000</v>
      </c>
      <c r="F18" s="107">
        <v>1943641.01</v>
      </c>
      <c r="G18" s="107">
        <v>538815</v>
      </c>
      <c r="H18" s="107">
        <v>482965</v>
      </c>
      <c r="I18" s="107">
        <v>56358.150000000023</v>
      </c>
      <c r="J18" s="124">
        <v>538815</v>
      </c>
      <c r="K18" s="42" t="s">
        <v>417</v>
      </c>
    </row>
    <row r="19" spans="1:11" s="83" customFormat="1" ht="25.5" x14ac:dyDescent="0.2">
      <c r="A19" s="154"/>
      <c r="B19" s="165">
        <v>501</v>
      </c>
      <c r="C19" s="99">
        <v>222927</v>
      </c>
      <c r="D19" s="91" t="s">
        <v>173</v>
      </c>
      <c r="E19" s="107">
        <v>3300000</v>
      </c>
      <c r="F19" s="107">
        <v>3988621.63</v>
      </c>
      <c r="G19" s="107">
        <v>1948427</v>
      </c>
      <c r="H19" s="107">
        <v>2665729</v>
      </c>
      <c r="I19" s="107">
        <v>-688621.79999999981</v>
      </c>
      <c r="J19" s="124">
        <v>3017678</v>
      </c>
      <c r="K19" s="94" t="s">
        <v>418</v>
      </c>
    </row>
    <row r="20" spans="1:11" s="83" customFormat="1" ht="25.5" x14ac:dyDescent="0.2">
      <c r="A20" s="154"/>
      <c r="B20" s="165">
        <v>501</v>
      </c>
      <c r="C20" s="99">
        <v>222928</v>
      </c>
      <c r="D20" s="91" t="s">
        <v>149</v>
      </c>
      <c r="E20" s="107">
        <v>1637810</v>
      </c>
      <c r="F20" s="107">
        <v>243675.71</v>
      </c>
      <c r="G20" s="123">
        <v>1428844</v>
      </c>
      <c r="H20" s="107">
        <v>34710</v>
      </c>
      <c r="I20" s="107">
        <v>1394134</v>
      </c>
      <c r="J20" s="124">
        <v>2108844</v>
      </c>
      <c r="K20" s="94" t="s">
        <v>418</v>
      </c>
    </row>
    <row r="21" spans="1:11" s="83" customFormat="1" ht="15.6" customHeight="1" x14ac:dyDescent="0.2">
      <c r="A21" s="154"/>
      <c r="B21" s="165">
        <v>501</v>
      </c>
      <c r="C21" s="99">
        <v>222930</v>
      </c>
      <c r="D21" s="91" t="s">
        <v>227</v>
      </c>
      <c r="E21" s="107">
        <v>612000</v>
      </c>
      <c r="F21" s="107">
        <v>53797.45</v>
      </c>
      <c r="G21" s="123">
        <v>612000</v>
      </c>
      <c r="H21" s="107">
        <v>381308</v>
      </c>
      <c r="I21" s="107">
        <v>558202.55000000005</v>
      </c>
      <c r="J21" s="124">
        <v>612000</v>
      </c>
      <c r="K21" s="42" t="s">
        <v>419</v>
      </c>
    </row>
    <row r="22" spans="1:11" s="83" customFormat="1" ht="17.45" customHeight="1" x14ac:dyDescent="0.2">
      <c r="A22" s="154"/>
      <c r="B22" s="165">
        <v>501</v>
      </c>
      <c r="C22" s="99">
        <v>222931</v>
      </c>
      <c r="D22" s="91" t="s">
        <v>228</v>
      </c>
      <c r="E22" s="107">
        <v>593000</v>
      </c>
      <c r="F22" s="107">
        <v>0</v>
      </c>
      <c r="G22" s="123">
        <v>593000</v>
      </c>
      <c r="H22" s="107">
        <v>0</v>
      </c>
      <c r="I22" s="107">
        <v>593000</v>
      </c>
      <c r="J22" s="124">
        <v>593000</v>
      </c>
      <c r="K22" s="42" t="s">
        <v>420</v>
      </c>
    </row>
    <row r="23" spans="1:11" s="83" customFormat="1" ht="13.15" customHeight="1" x14ac:dyDescent="0.2">
      <c r="A23" s="154"/>
      <c r="B23" s="165">
        <v>501</v>
      </c>
      <c r="C23" s="99">
        <v>222932</v>
      </c>
      <c r="D23" s="91" t="s">
        <v>285</v>
      </c>
      <c r="E23" s="107">
        <v>2110000</v>
      </c>
      <c r="F23" s="107">
        <v>0</v>
      </c>
      <c r="G23" s="123">
        <v>2110000</v>
      </c>
      <c r="H23" s="107">
        <v>0</v>
      </c>
      <c r="I23" s="107">
        <v>2110000</v>
      </c>
      <c r="J23" s="124">
        <v>2110000</v>
      </c>
      <c r="K23" s="42"/>
    </row>
    <row r="24" spans="1:11" s="83" customFormat="1" ht="25.5" x14ac:dyDescent="0.2">
      <c r="A24" s="154"/>
      <c r="B24" s="165">
        <v>501</v>
      </c>
      <c r="C24" s="99">
        <v>222933</v>
      </c>
      <c r="D24" s="91" t="s">
        <v>286</v>
      </c>
      <c r="E24" s="107">
        <v>0</v>
      </c>
      <c r="F24" s="107">
        <v>91504.1</v>
      </c>
      <c r="G24" s="123">
        <v>0</v>
      </c>
      <c r="H24" s="107">
        <v>100055</v>
      </c>
      <c r="I24" s="107">
        <v>-91504.1</v>
      </c>
      <c r="J24" s="124">
        <v>91504</v>
      </c>
      <c r="K24" s="94" t="s">
        <v>421</v>
      </c>
    </row>
    <row r="25" spans="1:11" s="83" customFormat="1" ht="13.15" customHeight="1" x14ac:dyDescent="0.2">
      <c r="A25" s="154"/>
      <c r="B25" s="165">
        <v>501</v>
      </c>
      <c r="C25" s="99" t="s">
        <v>99</v>
      </c>
      <c r="D25" s="91" t="s">
        <v>100</v>
      </c>
      <c r="E25" s="107">
        <v>7520550</v>
      </c>
      <c r="F25" s="107">
        <v>5463625.8399999999</v>
      </c>
      <c r="G25" s="123">
        <v>2817862</v>
      </c>
      <c r="H25" s="107">
        <v>760938.98</v>
      </c>
      <c r="I25" s="107">
        <v>2056923.02</v>
      </c>
      <c r="J25" s="124">
        <v>2000000</v>
      </c>
      <c r="K25" s="42" t="s">
        <v>422</v>
      </c>
    </row>
    <row r="26" spans="1:11" s="83" customFormat="1" ht="13.15" customHeight="1" x14ac:dyDescent="0.2">
      <c r="A26" s="154"/>
      <c r="B26" s="165">
        <v>501</v>
      </c>
      <c r="C26" s="99" t="s">
        <v>101</v>
      </c>
      <c r="D26" s="103" t="s">
        <v>102</v>
      </c>
      <c r="E26" s="107">
        <v>3137730</v>
      </c>
      <c r="F26" s="107">
        <v>1722414.95</v>
      </c>
      <c r="G26" s="123">
        <v>1703210</v>
      </c>
      <c r="H26" s="107">
        <v>287895.52</v>
      </c>
      <c r="I26" s="107">
        <v>1415314.48</v>
      </c>
      <c r="J26" s="124">
        <v>500000</v>
      </c>
      <c r="K26" s="42" t="s">
        <v>423</v>
      </c>
    </row>
    <row r="27" spans="1:11" s="83" customFormat="1" ht="12.75" x14ac:dyDescent="0.2">
      <c r="A27" s="154"/>
      <c r="B27" s="166">
        <v>502</v>
      </c>
      <c r="C27" s="99" t="s">
        <v>81</v>
      </c>
      <c r="D27" s="91" t="s">
        <v>82</v>
      </c>
      <c r="E27" s="107">
        <v>1025140</v>
      </c>
      <c r="F27" s="107">
        <v>1292510.7</v>
      </c>
      <c r="G27" s="107">
        <v>0</v>
      </c>
      <c r="H27" s="107">
        <v>279769</v>
      </c>
      <c r="I27" s="107">
        <v>-232705.6</v>
      </c>
      <c r="J27" s="124">
        <v>0</v>
      </c>
      <c r="K27" s="42" t="s">
        <v>424</v>
      </c>
    </row>
    <row r="28" spans="1:11" s="83" customFormat="1" ht="38.25" x14ac:dyDescent="0.2">
      <c r="A28" s="154"/>
      <c r="B28" s="166">
        <v>502</v>
      </c>
      <c r="C28" s="99" t="s">
        <v>83</v>
      </c>
      <c r="D28" s="91" t="s">
        <v>284</v>
      </c>
      <c r="E28" s="107">
        <v>931290</v>
      </c>
      <c r="F28" s="107">
        <v>342869.42</v>
      </c>
      <c r="G28" s="123">
        <v>588421</v>
      </c>
      <c r="H28" s="107">
        <v>0</v>
      </c>
      <c r="I28" s="107">
        <v>588421</v>
      </c>
      <c r="J28" s="124">
        <v>100000</v>
      </c>
      <c r="K28" s="94" t="s">
        <v>425</v>
      </c>
    </row>
    <row r="29" spans="1:11" s="83" customFormat="1" ht="13.15" customHeight="1" x14ac:dyDescent="0.2">
      <c r="A29" s="154"/>
      <c r="B29" s="166">
        <v>502</v>
      </c>
      <c r="C29" s="99" t="s">
        <v>213</v>
      </c>
      <c r="D29" s="91" t="s">
        <v>214</v>
      </c>
      <c r="E29" s="107">
        <v>208000</v>
      </c>
      <c r="F29" s="107">
        <v>5761</v>
      </c>
      <c r="G29" s="123">
        <v>208000</v>
      </c>
      <c r="H29" s="107">
        <v>5761</v>
      </c>
      <c r="I29" s="107">
        <v>202239</v>
      </c>
      <c r="J29" s="124">
        <v>150000</v>
      </c>
      <c r="K29" s="124"/>
    </row>
    <row r="30" spans="1:11" s="83" customFormat="1" ht="13.15" customHeight="1" x14ac:dyDescent="0.2">
      <c r="A30" s="154"/>
      <c r="B30" s="166">
        <v>502</v>
      </c>
      <c r="C30" s="99" t="s">
        <v>215</v>
      </c>
      <c r="D30" s="102" t="s">
        <v>216</v>
      </c>
      <c r="E30" s="107">
        <v>208000</v>
      </c>
      <c r="F30" s="107">
        <v>0</v>
      </c>
      <c r="G30" s="123">
        <v>208000</v>
      </c>
      <c r="H30" s="107">
        <v>0</v>
      </c>
      <c r="I30" s="107">
        <v>208000</v>
      </c>
      <c r="J30" s="124">
        <v>0</v>
      </c>
      <c r="K30" s="124"/>
    </row>
    <row r="31" spans="1:11" s="83" customFormat="1" ht="15" customHeight="1" x14ac:dyDescent="0.2">
      <c r="A31" s="154"/>
      <c r="B31" s="166">
        <v>502</v>
      </c>
      <c r="C31" s="99" t="s">
        <v>217</v>
      </c>
      <c r="D31" s="102" t="s">
        <v>218</v>
      </c>
      <c r="E31" s="107">
        <v>172991</v>
      </c>
      <c r="F31" s="107">
        <v>150000</v>
      </c>
      <c r="G31" s="123">
        <v>172991</v>
      </c>
      <c r="H31" s="107">
        <v>150000</v>
      </c>
      <c r="I31" s="107">
        <v>22991</v>
      </c>
      <c r="J31" s="124">
        <v>172991</v>
      </c>
      <c r="K31" s="124" t="s">
        <v>415</v>
      </c>
    </row>
    <row r="32" spans="1:11" s="83" customFormat="1" ht="12.75" x14ac:dyDescent="0.2">
      <c r="A32" s="154"/>
      <c r="B32" s="166">
        <v>502</v>
      </c>
      <c r="C32" s="99" t="s">
        <v>219</v>
      </c>
      <c r="D32" s="91" t="s">
        <v>220</v>
      </c>
      <c r="E32" s="107">
        <v>211000</v>
      </c>
      <c r="F32" s="107">
        <v>0</v>
      </c>
      <c r="G32" s="123">
        <v>211000</v>
      </c>
      <c r="H32" s="107">
        <v>0</v>
      </c>
      <c r="I32" s="107">
        <v>211000</v>
      </c>
      <c r="J32" s="124">
        <v>0</v>
      </c>
      <c r="K32" s="124" t="s">
        <v>426</v>
      </c>
    </row>
    <row r="33" spans="1:11" s="83" customFormat="1" ht="12.75" x14ac:dyDescent="0.2">
      <c r="A33" s="154"/>
      <c r="B33" s="166">
        <v>502</v>
      </c>
      <c r="C33" s="99" t="s">
        <v>221</v>
      </c>
      <c r="D33" s="91" t="s">
        <v>222</v>
      </c>
      <c r="E33" s="107">
        <v>106000</v>
      </c>
      <c r="F33" s="107">
        <v>106000.1</v>
      </c>
      <c r="G33" s="123">
        <v>64586</v>
      </c>
      <c r="H33" s="107">
        <v>64586</v>
      </c>
      <c r="I33" s="107">
        <v>0</v>
      </c>
      <c r="J33" s="124">
        <v>64586</v>
      </c>
      <c r="K33" s="124" t="s">
        <v>427</v>
      </c>
    </row>
    <row r="34" spans="1:11" s="83" customFormat="1" ht="25.5" x14ac:dyDescent="0.2">
      <c r="A34" s="154"/>
      <c r="B34" s="166">
        <v>502</v>
      </c>
      <c r="C34" s="99" t="s">
        <v>84</v>
      </c>
      <c r="D34" s="91" t="s">
        <v>170</v>
      </c>
      <c r="E34" s="107">
        <v>726202</v>
      </c>
      <c r="F34" s="107">
        <v>1161255.8500000001</v>
      </c>
      <c r="G34" s="123">
        <v>-145189</v>
      </c>
      <c r="H34" s="107">
        <v>302274</v>
      </c>
      <c r="I34" s="107">
        <v>-435054.26</v>
      </c>
      <c r="J34" s="124">
        <v>-145189</v>
      </c>
      <c r="K34" s="173" t="s">
        <v>428</v>
      </c>
    </row>
    <row r="35" spans="1:11" s="83" customFormat="1" ht="13.15" customHeight="1" x14ac:dyDescent="0.2">
      <c r="A35" s="154"/>
      <c r="B35" s="166">
        <v>502</v>
      </c>
      <c r="C35" s="99" t="s">
        <v>85</v>
      </c>
      <c r="D35" s="91" t="s">
        <v>86</v>
      </c>
      <c r="E35" s="107">
        <v>5233750</v>
      </c>
      <c r="F35" s="107">
        <v>274000</v>
      </c>
      <c r="G35" s="123">
        <v>4959750</v>
      </c>
      <c r="H35" s="107">
        <v>0</v>
      </c>
      <c r="I35" s="107">
        <v>4959750</v>
      </c>
      <c r="J35" s="124">
        <v>300000</v>
      </c>
      <c r="K35" s="124" t="s">
        <v>429</v>
      </c>
    </row>
    <row r="36" spans="1:11" s="83" customFormat="1" ht="25.5" x14ac:dyDescent="0.2">
      <c r="A36" s="154"/>
      <c r="B36" s="166">
        <v>502</v>
      </c>
      <c r="C36" s="99" t="s">
        <v>142</v>
      </c>
      <c r="D36" s="91" t="s">
        <v>143</v>
      </c>
      <c r="E36" s="107">
        <v>312740</v>
      </c>
      <c r="F36" s="107">
        <v>161267</v>
      </c>
      <c r="G36" s="123">
        <v>151473</v>
      </c>
      <c r="H36" s="107">
        <v>0</v>
      </c>
      <c r="I36" s="107">
        <v>151473</v>
      </c>
      <c r="J36" s="124">
        <v>150000</v>
      </c>
      <c r="K36" s="173" t="s">
        <v>430</v>
      </c>
    </row>
    <row r="37" spans="1:11" s="83" customFormat="1" ht="13.15" customHeight="1" x14ac:dyDescent="0.2">
      <c r="A37" s="154"/>
      <c r="B37" s="166">
        <v>502</v>
      </c>
      <c r="C37" s="99" t="s">
        <v>97</v>
      </c>
      <c r="D37" s="91" t="s">
        <v>98</v>
      </c>
      <c r="E37" s="107">
        <v>10742220</v>
      </c>
      <c r="F37" s="107">
        <v>7264462.2300000004</v>
      </c>
      <c r="G37" s="123">
        <v>3843500</v>
      </c>
      <c r="H37" s="107">
        <v>365742.96</v>
      </c>
      <c r="I37" s="107">
        <v>3477757.04</v>
      </c>
      <c r="J37" s="124">
        <v>3843500</v>
      </c>
      <c r="K37" s="124" t="s">
        <v>431</v>
      </c>
    </row>
    <row r="38" spans="1:11" s="83" customFormat="1" ht="15.6" customHeight="1" x14ac:dyDescent="0.2">
      <c r="A38" s="154"/>
      <c r="B38" s="167">
        <v>504</v>
      </c>
      <c r="C38" s="99" t="s">
        <v>69</v>
      </c>
      <c r="D38" s="91" t="s">
        <v>134</v>
      </c>
      <c r="E38" s="107">
        <v>1519500</v>
      </c>
      <c r="F38" s="107">
        <v>739383.66</v>
      </c>
      <c r="G38" s="123">
        <v>954209</v>
      </c>
      <c r="H38" s="107">
        <v>174093.01</v>
      </c>
      <c r="I38" s="107">
        <v>780115.99</v>
      </c>
      <c r="J38" s="124">
        <v>400000</v>
      </c>
      <c r="K38" s="124" t="s">
        <v>405</v>
      </c>
    </row>
    <row r="39" spans="1:11" s="83" customFormat="1" ht="13.15" customHeight="1" x14ac:dyDescent="0.2">
      <c r="A39" s="154"/>
      <c r="B39" s="167">
        <v>504</v>
      </c>
      <c r="C39" s="99" t="s">
        <v>70</v>
      </c>
      <c r="D39" s="91" t="s">
        <v>71</v>
      </c>
      <c r="E39" s="107">
        <v>1955500</v>
      </c>
      <c r="F39" s="107">
        <v>2059755.53</v>
      </c>
      <c r="G39" s="123">
        <v>634064</v>
      </c>
      <c r="H39" s="107">
        <v>756841</v>
      </c>
      <c r="I39" s="107">
        <v>-104255.88</v>
      </c>
      <c r="J39" s="124">
        <v>500000</v>
      </c>
      <c r="K39" s="124" t="s">
        <v>432</v>
      </c>
    </row>
    <row r="40" spans="1:11" s="83" customFormat="1" ht="12.75" x14ac:dyDescent="0.2">
      <c r="A40" s="154"/>
      <c r="B40" s="167">
        <v>504</v>
      </c>
      <c r="C40" s="99" t="s">
        <v>135</v>
      </c>
      <c r="D40" s="91" t="s">
        <v>136</v>
      </c>
      <c r="E40" s="107">
        <v>1990190</v>
      </c>
      <c r="F40" s="107">
        <v>1357991.06</v>
      </c>
      <c r="G40" s="123">
        <v>919137</v>
      </c>
      <c r="H40" s="107">
        <v>286937.59999999998</v>
      </c>
      <c r="I40" s="107">
        <v>632199.4</v>
      </c>
      <c r="J40" s="124">
        <v>500000</v>
      </c>
      <c r="K40" s="124" t="s">
        <v>433</v>
      </c>
    </row>
    <row r="41" spans="1:11" s="83" customFormat="1" ht="25.5" x14ac:dyDescent="0.2">
      <c r="A41" s="154"/>
      <c r="B41" s="167">
        <v>504</v>
      </c>
      <c r="C41" s="99" t="s">
        <v>72</v>
      </c>
      <c r="D41" s="91" t="s">
        <v>73</v>
      </c>
      <c r="E41" s="107">
        <v>0</v>
      </c>
      <c r="F41" s="107">
        <v>0</v>
      </c>
      <c r="G41" s="123">
        <v>-5000000</v>
      </c>
      <c r="H41" s="107">
        <v>0</v>
      </c>
      <c r="I41" s="107">
        <v>-5000000</v>
      </c>
      <c r="J41" s="124">
        <v>0</v>
      </c>
      <c r="K41" s="173" t="s">
        <v>434</v>
      </c>
    </row>
    <row r="42" spans="1:11" s="83" customFormat="1" ht="13.15" customHeight="1" x14ac:dyDescent="0.2">
      <c r="A42" s="154"/>
      <c r="B42" s="167">
        <v>504</v>
      </c>
      <c r="C42" s="99" t="s">
        <v>74</v>
      </c>
      <c r="D42" s="91" t="s">
        <v>134</v>
      </c>
      <c r="E42" s="107">
        <v>5058420</v>
      </c>
      <c r="F42" s="107">
        <v>6547568.0199999996</v>
      </c>
      <c r="G42" s="123">
        <v>3510089</v>
      </c>
      <c r="H42" s="107">
        <v>5003637</v>
      </c>
      <c r="I42" s="107">
        <v>-1489147.8099999996</v>
      </c>
      <c r="J42" s="124">
        <v>3510089</v>
      </c>
      <c r="K42" s="124" t="s">
        <v>405</v>
      </c>
    </row>
    <row r="43" spans="1:11" s="83" customFormat="1" ht="13.15" customHeight="1" x14ac:dyDescent="0.2">
      <c r="A43" s="154"/>
      <c r="B43" s="167">
        <v>504</v>
      </c>
      <c r="C43" s="99" t="s">
        <v>75</v>
      </c>
      <c r="D43" s="91" t="s">
        <v>206</v>
      </c>
      <c r="E43" s="107">
        <v>2500000</v>
      </c>
      <c r="F43" s="107">
        <v>1762617.77</v>
      </c>
      <c r="G43" s="107">
        <v>500000</v>
      </c>
      <c r="H43" s="107">
        <v>39209.519999999997</v>
      </c>
      <c r="I43" s="107">
        <v>460790.48</v>
      </c>
      <c r="J43" s="124">
        <v>500000</v>
      </c>
      <c r="K43" s="124" t="s">
        <v>435</v>
      </c>
    </row>
    <row r="44" spans="1:11" s="83" customFormat="1" ht="25.5" x14ac:dyDescent="0.2">
      <c r="A44" s="154"/>
      <c r="B44" s="167">
        <v>504</v>
      </c>
      <c r="C44" s="99" t="s">
        <v>137</v>
      </c>
      <c r="D44" s="91" t="s">
        <v>138</v>
      </c>
      <c r="E44" s="107">
        <v>1961580</v>
      </c>
      <c r="F44" s="107">
        <v>670435.19999999995</v>
      </c>
      <c r="G44" s="123">
        <v>1427899</v>
      </c>
      <c r="H44" s="107">
        <v>136753.9</v>
      </c>
      <c r="I44" s="107">
        <v>1291145.1000000001</v>
      </c>
      <c r="J44" s="124">
        <v>500000</v>
      </c>
      <c r="K44" s="173" t="s">
        <v>436</v>
      </c>
    </row>
    <row r="45" spans="1:11" s="83" customFormat="1" ht="13.15" customHeight="1" x14ac:dyDescent="0.2">
      <c r="A45" s="154"/>
      <c r="B45" s="167">
        <v>504</v>
      </c>
      <c r="C45" s="99" t="s">
        <v>76</v>
      </c>
      <c r="D45" s="91" t="s">
        <v>77</v>
      </c>
      <c r="E45" s="107">
        <v>15335984</v>
      </c>
      <c r="F45" s="107">
        <v>7036796.0999999996</v>
      </c>
      <c r="G45" s="123">
        <v>10335984</v>
      </c>
      <c r="H45" s="107">
        <v>6007847</v>
      </c>
      <c r="I45" s="107">
        <v>4538609.5599999996</v>
      </c>
      <c r="J45" s="124">
        <v>10335984</v>
      </c>
      <c r="K45" s="124" t="s">
        <v>437</v>
      </c>
    </row>
    <row r="46" spans="1:11" s="83" customFormat="1" ht="13.15" customHeight="1" x14ac:dyDescent="0.2">
      <c r="A46" s="154"/>
      <c r="B46" s="167">
        <v>504</v>
      </c>
      <c r="C46" s="99" t="s">
        <v>78</v>
      </c>
      <c r="D46" s="91" t="s">
        <v>79</v>
      </c>
      <c r="E46" s="107">
        <v>3760000</v>
      </c>
      <c r="F46" s="107">
        <v>1294532.57</v>
      </c>
      <c r="G46" s="123">
        <v>1460000</v>
      </c>
      <c r="H46" s="107">
        <v>277658</v>
      </c>
      <c r="I46" s="107">
        <v>1215411.31</v>
      </c>
      <c r="J46" s="124">
        <v>1460000</v>
      </c>
      <c r="K46" s="124" t="s">
        <v>415</v>
      </c>
    </row>
    <row r="47" spans="1:11" s="83" customFormat="1" ht="13.15" customHeight="1" x14ac:dyDescent="0.2">
      <c r="A47" s="154"/>
      <c r="B47" s="167">
        <v>504</v>
      </c>
      <c r="C47" s="99" t="s">
        <v>112</v>
      </c>
      <c r="D47" s="91" t="s">
        <v>113</v>
      </c>
      <c r="E47" s="107">
        <v>5899654</v>
      </c>
      <c r="F47" s="107">
        <v>1781502.59</v>
      </c>
      <c r="G47" s="123">
        <v>1899654</v>
      </c>
      <c r="H47" s="107">
        <v>1061848</v>
      </c>
      <c r="I47" s="107">
        <v>850477.14999999991</v>
      </c>
      <c r="J47" s="124">
        <v>1899654</v>
      </c>
      <c r="K47" s="124" t="s">
        <v>415</v>
      </c>
    </row>
    <row r="48" spans="1:11" s="83" customFormat="1" ht="13.15" customHeight="1" x14ac:dyDescent="0.2">
      <c r="A48" s="154"/>
      <c r="B48" s="167">
        <v>504</v>
      </c>
      <c r="C48" s="99" t="s">
        <v>127</v>
      </c>
      <c r="D48" s="91" t="s">
        <v>283</v>
      </c>
      <c r="E48" s="107">
        <v>12420044</v>
      </c>
      <c r="F48" s="107">
        <v>6799761.5899999999</v>
      </c>
      <c r="G48" s="123">
        <v>6420044</v>
      </c>
      <c r="H48" s="107">
        <v>3712122.67</v>
      </c>
      <c r="I48" s="107">
        <v>2707921.33</v>
      </c>
      <c r="J48" s="124">
        <v>6420044</v>
      </c>
      <c r="K48" s="124" t="s">
        <v>415</v>
      </c>
    </row>
    <row r="49" spans="1:11" s="83" customFormat="1" ht="38.25" x14ac:dyDescent="0.2">
      <c r="A49" s="154"/>
      <c r="B49" s="167">
        <v>504</v>
      </c>
      <c r="C49" s="99" t="s">
        <v>207</v>
      </c>
      <c r="D49" s="91" t="s">
        <v>208</v>
      </c>
      <c r="E49" s="107">
        <v>4335162</v>
      </c>
      <c r="F49" s="107">
        <v>409015</v>
      </c>
      <c r="G49" s="123">
        <v>4335162</v>
      </c>
      <c r="H49" s="107">
        <v>409015</v>
      </c>
      <c r="I49" s="107">
        <v>3926147</v>
      </c>
      <c r="J49" s="124">
        <v>409015</v>
      </c>
      <c r="K49" s="173" t="s">
        <v>438</v>
      </c>
    </row>
    <row r="50" spans="1:11" s="104" customFormat="1" ht="13.15" customHeight="1" x14ac:dyDescent="0.2">
      <c r="A50" s="154"/>
      <c r="B50" s="167">
        <v>504</v>
      </c>
      <c r="C50" s="99" t="s">
        <v>209</v>
      </c>
      <c r="D50" s="91" t="s">
        <v>210</v>
      </c>
      <c r="E50" s="107">
        <v>2031000</v>
      </c>
      <c r="F50" s="107">
        <v>19758.740000000002</v>
      </c>
      <c r="G50" s="123">
        <v>2031000</v>
      </c>
      <c r="H50" s="107">
        <v>19758.740000000002</v>
      </c>
      <c r="I50" s="107">
        <v>2011241.26</v>
      </c>
      <c r="J50" s="124">
        <v>2031000</v>
      </c>
      <c r="K50" s="124"/>
    </row>
    <row r="51" spans="1:11" s="104" customFormat="1" ht="13.15" customHeight="1" x14ac:dyDescent="0.2">
      <c r="A51" s="154"/>
      <c r="B51" s="167">
        <v>504</v>
      </c>
      <c r="C51" s="99" t="s">
        <v>211</v>
      </c>
      <c r="D51" s="91" t="s">
        <v>212</v>
      </c>
      <c r="E51" s="107">
        <v>4244000</v>
      </c>
      <c r="F51" s="107">
        <v>11250</v>
      </c>
      <c r="G51" s="123">
        <v>4244000</v>
      </c>
      <c r="H51" s="107">
        <v>11250</v>
      </c>
      <c r="I51" s="107">
        <v>4232750</v>
      </c>
      <c r="J51" s="124">
        <v>2000000</v>
      </c>
      <c r="K51" s="124" t="s">
        <v>439</v>
      </c>
    </row>
    <row r="52" spans="1:11" s="104" customFormat="1" ht="13.15" customHeight="1" x14ac:dyDescent="0.2">
      <c r="A52" s="154"/>
      <c r="B52" s="167">
        <v>504</v>
      </c>
      <c r="C52" s="99" t="s">
        <v>80</v>
      </c>
      <c r="D52" s="91" t="s">
        <v>139</v>
      </c>
      <c r="E52" s="107">
        <v>2447955</v>
      </c>
      <c r="F52" s="107">
        <v>4195804.9400000004</v>
      </c>
      <c r="G52" s="123">
        <v>274285</v>
      </c>
      <c r="H52" s="107">
        <v>418045.2</v>
      </c>
      <c r="I52" s="107">
        <v>-143760.20000000001</v>
      </c>
      <c r="J52" s="124">
        <v>274285</v>
      </c>
      <c r="K52" s="124" t="s">
        <v>440</v>
      </c>
    </row>
    <row r="53" spans="1:11" s="104" customFormat="1" ht="13.15" customHeight="1" x14ac:dyDescent="0.2">
      <c r="A53" s="154"/>
      <c r="B53" s="167">
        <v>504</v>
      </c>
      <c r="C53" s="101" t="s">
        <v>140</v>
      </c>
      <c r="D53" s="91" t="s">
        <v>141</v>
      </c>
      <c r="E53" s="107">
        <v>1750000</v>
      </c>
      <c r="F53" s="107">
        <v>1363333</v>
      </c>
      <c r="G53" s="123">
        <v>-498985</v>
      </c>
      <c r="H53" s="107">
        <v>-83607</v>
      </c>
      <c r="I53" s="107">
        <v>-415378</v>
      </c>
      <c r="J53" s="124">
        <v>-498985</v>
      </c>
      <c r="K53" s="124" t="s">
        <v>440</v>
      </c>
    </row>
    <row r="54" spans="1:11" s="43" customFormat="1" ht="12.75" x14ac:dyDescent="0.2">
      <c r="A54" s="105"/>
      <c r="B54" s="136"/>
      <c r="C54" s="168"/>
      <c r="D54" s="79"/>
      <c r="E54" s="67"/>
      <c r="F54" s="74"/>
      <c r="G54" s="67"/>
      <c r="H54" s="74"/>
      <c r="I54" s="67"/>
      <c r="J54" s="127"/>
      <c r="K54" s="80"/>
    </row>
    <row r="55" spans="1:11" s="43" customFormat="1" ht="12.75" x14ac:dyDescent="0.2">
      <c r="A55" s="105"/>
      <c r="B55" s="170"/>
      <c r="C55" s="169"/>
      <c r="D55" s="21"/>
      <c r="E55" s="64">
        <f>SUM(E7:E54)</f>
        <v>206264307</v>
      </c>
      <c r="F55" s="84">
        <f>SUM(F7:F54)</f>
        <v>152148181.04999998</v>
      </c>
      <c r="G55" s="64">
        <f>SUM(G5:G53)</f>
        <v>80530148</v>
      </c>
      <c r="H55" s="84">
        <f>SUM(H5:H53)</f>
        <v>27227229.899999999</v>
      </c>
      <c r="I55" s="64">
        <f>SUM(I5:I53)</f>
        <v>54058981.949999996</v>
      </c>
      <c r="J55" s="128">
        <f>SUM(J5:J53)</f>
        <v>64725359</v>
      </c>
      <c r="K55" s="81"/>
    </row>
    <row r="56" spans="1:11" ht="12.75" x14ac:dyDescent="0.2">
      <c r="C56" s="47"/>
      <c r="D56" s="44"/>
      <c r="E56" s="45"/>
      <c r="F56" s="45"/>
      <c r="G56" s="82"/>
      <c r="H56" s="45"/>
      <c r="I56" s="45"/>
    </row>
    <row r="57" spans="1:11" ht="12.75" x14ac:dyDescent="0.2">
      <c r="C57" s="46"/>
      <c r="D57" s="120">
        <v>501</v>
      </c>
      <c r="F57" s="113"/>
      <c r="G57" s="113">
        <f>SUM(G5:G26)</f>
        <v>36821074</v>
      </c>
      <c r="H57" s="113">
        <f>SUM(H5:H26)</f>
        <v>7827687.3000000007</v>
      </c>
      <c r="I57" s="113">
        <f>SUM(I5:I26)</f>
        <v>29410844.079999998</v>
      </c>
    </row>
    <row r="58" spans="1:11" ht="12.75" x14ac:dyDescent="0.2">
      <c r="C58" s="46"/>
      <c r="D58" s="121">
        <v>502</v>
      </c>
      <c r="F58" s="113"/>
      <c r="G58" s="113">
        <f>SUM(G27:G37)</f>
        <v>10262532</v>
      </c>
      <c r="H58" s="113">
        <f>SUM(H27:H37)</f>
        <v>1168132.96</v>
      </c>
      <c r="I58" s="113">
        <f>SUM(I27:I37)</f>
        <v>9153871.1799999997</v>
      </c>
    </row>
    <row r="59" spans="1:11" ht="12.75" x14ac:dyDescent="0.2">
      <c r="C59" s="46"/>
      <c r="D59" s="122">
        <v>504</v>
      </c>
      <c r="F59" s="114"/>
      <c r="G59" s="114">
        <f>SUM(G38:G53)</f>
        <v>33446542</v>
      </c>
      <c r="H59" s="114">
        <f>SUM(H38:H53)</f>
        <v>18231409.639999997</v>
      </c>
      <c r="I59" s="114">
        <f>SUM(I38:I53)</f>
        <v>15494266.689999999</v>
      </c>
    </row>
    <row r="60" spans="1:11" x14ac:dyDescent="0.2">
      <c r="D60" s="119" t="s">
        <v>267</v>
      </c>
      <c r="F60" s="115"/>
      <c r="G60" s="116">
        <f t="shared" ref="G60" si="0">SUM(G57:G59)</f>
        <v>80530148</v>
      </c>
      <c r="H60" s="116">
        <f>SUM(H57:H59)</f>
        <v>27227229.899999999</v>
      </c>
      <c r="I60" s="116">
        <f t="shared" ref="I60" si="1">SUM(I57:I59)</f>
        <v>54058981.949999996</v>
      </c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B1" zoomScaleNormal="100" workbookViewId="0">
      <pane ySplit="5" topLeftCell="A42" activePane="bottomLeft" state="frozen"/>
      <selection activeCell="B1" sqref="B1"/>
      <selection pane="bottomLeft" activeCell="I6" sqref="I6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4" width="14.5" hidden="1" customWidth="1"/>
    <col min="5" max="5" width="15.1640625" hidden="1" customWidth="1"/>
    <col min="6" max="6" width="12.6640625" customWidth="1"/>
    <col min="7" max="7" width="13.1640625" customWidth="1"/>
    <col min="8" max="8" width="13" customWidth="1"/>
    <col min="9" max="9" width="11.83203125" bestFit="1" customWidth="1"/>
    <col min="10" max="10" width="43.1640625" customWidth="1"/>
  </cols>
  <sheetData>
    <row r="1" spans="1:10" s="83" customFormat="1" x14ac:dyDescent="0.2">
      <c r="B1" s="104" t="s">
        <v>269</v>
      </c>
    </row>
    <row r="2" spans="1:10" s="43" customFormat="1" x14ac:dyDescent="0.2">
      <c r="B2" s="104"/>
    </row>
    <row r="3" spans="1:10" s="43" customFormat="1" x14ac:dyDescent="0.2"/>
    <row r="4" spans="1:10" ht="12.75" x14ac:dyDescent="0.2">
      <c r="A4" s="13"/>
      <c r="B4" s="17"/>
      <c r="C4" s="112" t="s">
        <v>266</v>
      </c>
      <c r="D4" s="19" t="s">
        <v>0</v>
      </c>
      <c r="E4" s="17" t="s">
        <v>1</v>
      </c>
      <c r="F4" s="19" t="s">
        <v>186</v>
      </c>
      <c r="G4" s="19" t="s">
        <v>3</v>
      </c>
      <c r="H4" s="19" t="s">
        <v>4</v>
      </c>
      <c r="I4" s="19" t="s">
        <v>105</v>
      </c>
      <c r="J4" s="20" t="s">
        <v>30</v>
      </c>
    </row>
    <row r="5" spans="1:10" ht="25.5" x14ac:dyDescent="0.2">
      <c r="A5" s="13"/>
      <c r="B5" s="21"/>
      <c r="C5" s="21"/>
      <c r="D5" s="22" t="s">
        <v>185</v>
      </c>
      <c r="E5" s="22" t="s">
        <v>272</v>
      </c>
      <c r="F5" s="22">
        <v>2018</v>
      </c>
      <c r="G5" s="9" t="s">
        <v>270</v>
      </c>
      <c r="H5" s="22" t="s">
        <v>5</v>
      </c>
      <c r="I5" s="22">
        <v>2018</v>
      </c>
      <c r="J5" s="62"/>
    </row>
    <row r="6" spans="1:10" ht="12.75" x14ac:dyDescent="0.2">
      <c r="B6" s="147" t="s">
        <v>61</v>
      </c>
      <c r="C6" s="148" t="s">
        <v>229</v>
      </c>
      <c r="D6" s="143">
        <v>1532600</v>
      </c>
      <c r="E6" s="143">
        <v>1015592.69</v>
      </c>
      <c r="F6" s="143">
        <v>6439007</v>
      </c>
      <c r="G6" s="143"/>
      <c r="H6" s="143">
        <f>SUM(F6-G6)</f>
        <v>6439007</v>
      </c>
      <c r="I6" s="143">
        <v>1000000</v>
      </c>
      <c r="J6" s="143" t="s">
        <v>297</v>
      </c>
    </row>
    <row r="7" spans="1:10" s="104" customFormat="1" ht="12.75" x14ac:dyDescent="0.2">
      <c r="B7" s="145" t="s">
        <v>36</v>
      </c>
      <c r="C7" s="146" t="s">
        <v>174</v>
      </c>
      <c r="D7" s="143">
        <v>86596137</v>
      </c>
      <c r="E7" s="143">
        <v>86939204.780000001</v>
      </c>
      <c r="F7" s="143">
        <v>0</v>
      </c>
      <c r="G7" s="143">
        <v>228305</v>
      </c>
      <c r="H7" s="143">
        <f>SUM(F7-G7)</f>
        <v>-228305</v>
      </c>
      <c r="I7" s="143">
        <f>G7</f>
        <v>228305</v>
      </c>
      <c r="J7" s="143" t="s">
        <v>298</v>
      </c>
    </row>
    <row r="8" spans="1:10" s="104" customFormat="1" ht="12.75" x14ac:dyDescent="0.2">
      <c r="B8" s="145" t="s">
        <v>37</v>
      </c>
      <c r="C8" s="146" t="s">
        <v>230</v>
      </c>
      <c r="D8" s="143">
        <v>2438937</v>
      </c>
      <c r="E8" s="143">
        <v>2259883.7000000002</v>
      </c>
      <c r="F8" s="143">
        <v>0</v>
      </c>
      <c r="G8" s="143">
        <v>0</v>
      </c>
      <c r="H8" s="143">
        <f t="shared" ref="H8:H66" si="0">SUM(F8-G8)</f>
        <v>0</v>
      </c>
      <c r="I8" s="143">
        <v>0</v>
      </c>
      <c r="J8" s="143" t="s">
        <v>301</v>
      </c>
    </row>
    <row r="9" spans="1:10" s="104" customFormat="1" ht="12.75" x14ac:dyDescent="0.2">
      <c r="B9" s="145" t="s">
        <v>374</v>
      </c>
      <c r="C9" s="146" t="s">
        <v>308</v>
      </c>
      <c r="D9" s="143"/>
      <c r="E9" s="143"/>
      <c r="F9" s="143">
        <v>83118</v>
      </c>
      <c r="G9" s="143">
        <v>0</v>
      </c>
      <c r="H9" s="143">
        <f t="shared" si="0"/>
        <v>83118</v>
      </c>
      <c r="I9" s="143">
        <f>H9</f>
        <v>83118</v>
      </c>
      <c r="J9" s="143" t="s">
        <v>375</v>
      </c>
    </row>
    <row r="10" spans="1:10" s="104" customFormat="1" ht="12.75" x14ac:dyDescent="0.2">
      <c r="B10" s="145" t="s">
        <v>116</v>
      </c>
      <c r="C10" s="146" t="s">
        <v>231</v>
      </c>
      <c r="D10" s="143">
        <v>2859130</v>
      </c>
      <c r="E10" s="143">
        <v>2652220.62</v>
      </c>
      <c r="F10" s="143">
        <v>1994</v>
      </c>
      <c r="G10" s="143">
        <v>0</v>
      </c>
      <c r="H10" s="143">
        <f t="shared" si="0"/>
        <v>1994</v>
      </c>
      <c r="I10" s="143">
        <v>0</v>
      </c>
      <c r="J10" s="143" t="s">
        <v>301</v>
      </c>
    </row>
    <row r="11" spans="1:10" s="104" customFormat="1" ht="25.5" x14ac:dyDescent="0.2">
      <c r="B11" s="141" t="s">
        <v>376</v>
      </c>
      <c r="C11" s="144" t="s">
        <v>377</v>
      </c>
      <c r="D11" s="143"/>
      <c r="E11" s="143"/>
      <c r="F11" s="143">
        <v>214000</v>
      </c>
      <c r="G11" s="143">
        <v>0</v>
      </c>
      <c r="H11" s="143">
        <f>SUM(F11-G11)</f>
        <v>214000</v>
      </c>
      <c r="I11" s="143">
        <f>H11</f>
        <v>214000</v>
      </c>
      <c r="J11" s="143" t="s">
        <v>375</v>
      </c>
    </row>
    <row r="12" spans="1:10" s="104" customFormat="1" ht="12.75" x14ac:dyDescent="0.2">
      <c r="B12" s="141" t="s">
        <v>378</v>
      </c>
      <c r="C12" s="144" t="s">
        <v>379</v>
      </c>
      <c r="D12" s="143"/>
      <c r="E12" s="143"/>
      <c r="F12" s="143">
        <v>252100</v>
      </c>
      <c r="G12" s="143">
        <v>82700</v>
      </c>
      <c r="H12" s="143">
        <f>SUM(F12-G12)</f>
        <v>169400</v>
      </c>
      <c r="I12" s="143">
        <f>H12</f>
        <v>169400</v>
      </c>
      <c r="J12" s="143" t="s">
        <v>304</v>
      </c>
    </row>
    <row r="13" spans="1:10" s="104" customFormat="1" ht="12.75" x14ac:dyDescent="0.2">
      <c r="B13" s="141" t="s">
        <v>380</v>
      </c>
      <c r="C13" s="144" t="s">
        <v>381</v>
      </c>
      <c r="D13" s="143"/>
      <c r="E13" s="143"/>
      <c r="F13" s="143">
        <v>111650</v>
      </c>
      <c r="G13" s="143">
        <f>128846-17196</f>
        <v>111650</v>
      </c>
      <c r="H13" s="143">
        <f>SUM(F13-G13)</f>
        <v>0</v>
      </c>
      <c r="I13" s="143">
        <f>G13</f>
        <v>111650</v>
      </c>
      <c r="J13" s="143" t="s">
        <v>301</v>
      </c>
    </row>
    <row r="14" spans="1:10" s="104" customFormat="1" ht="12.75" x14ac:dyDescent="0.2">
      <c r="B14" s="145" t="s">
        <v>150</v>
      </c>
      <c r="C14" s="146" t="s">
        <v>151</v>
      </c>
      <c r="D14" s="143">
        <v>3143580</v>
      </c>
      <c r="E14" s="143">
        <v>865132.12</v>
      </c>
      <c r="F14" s="143">
        <v>32775</v>
      </c>
      <c r="G14" s="143">
        <v>0</v>
      </c>
      <c r="H14" s="143">
        <f t="shared" si="0"/>
        <v>32775</v>
      </c>
      <c r="I14" s="143">
        <f>H14</f>
        <v>32775</v>
      </c>
      <c r="J14" s="143" t="s">
        <v>382</v>
      </c>
    </row>
    <row r="15" spans="1:10" s="104" customFormat="1" ht="12.75" x14ac:dyDescent="0.2">
      <c r="B15" s="141" t="s">
        <v>383</v>
      </c>
      <c r="C15" s="142" t="s">
        <v>384</v>
      </c>
      <c r="D15" s="143"/>
      <c r="E15" s="143"/>
      <c r="F15" s="143">
        <v>71350</v>
      </c>
      <c r="G15" s="143">
        <v>71340</v>
      </c>
      <c r="H15" s="143">
        <f t="shared" si="0"/>
        <v>10</v>
      </c>
      <c r="I15" s="143">
        <f>G15</f>
        <v>71340</v>
      </c>
      <c r="J15" s="143" t="s">
        <v>301</v>
      </c>
    </row>
    <row r="16" spans="1:10" s="104" customFormat="1" ht="12.75" x14ac:dyDescent="0.2">
      <c r="B16" s="141" t="s">
        <v>385</v>
      </c>
      <c r="C16" s="142" t="s">
        <v>386</v>
      </c>
      <c r="D16" s="143"/>
      <c r="E16" s="143"/>
      <c r="F16" s="143">
        <v>132000</v>
      </c>
      <c r="G16" s="143">
        <v>0</v>
      </c>
      <c r="H16" s="143">
        <f t="shared" si="0"/>
        <v>132000</v>
      </c>
      <c r="I16" s="143">
        <f>H16</f>
        <v>132000</v>
      </c>
      <c r="J16" s="143" t="s">
        <v>304</v>
      </c>
    </row>
    <row r="17" spans="2:10" s="104" customFormat="1" ht="12.75" x14ac:dyDescent="0.2">
      <c r="B17" s="141" t="s">
        <v>387</v>
      </c>
      <c r="C17" s="142" t="s">
        <v>388</v>
      </c>
      <c r="D17" s="143"/>
      <c r="E17" s="143"/>
      <c r="F17" s="143">
        <v>250000</v>
      </c>
      <c r="G17" s="143">
        <v>0</v>
      </c>
      <c r="H17" s="143">
        <f t="shared" si="0"/>
        <v>250000</v>
      </c>
      <c r="I17" s="143">
        <f t="shared" ref="I17:I18" si="1">H17</f>
        <v>250000</v>
      </c>
      <c r="J17" s="143" t="s">
        <v>304</v>
      </c>
    </row>
    <row r="18" spans="2:10" s="104" customFormat="1" ht="12.75" x14ac:dyDescent="0.2">
      <c r="B18" s="141" t="s">
        <v>389</v>
      </c>
      <c r="C18" s="142" t="s">
        <v>390</v>
      </c>
      <c r="D18" s="143"/>
      <c r="E18" s="143"/>
      <c r="F18" s="143">
        <v>82500</v>
      </c>
      <c r="G18" s="143">
        <v>0</v>
      </c>
      <c r="H18" s="143">
        <f t="shared" si="0"/>
        <v>82500</v>
      </c>
      <c r="I18" s="143">
        <f t="shared" si="1"/>
        <v>82500</v>
      </c>
      <c r="J18" s="143" t="s">
        <v>304</v>
      </c>
    </row>
    <row r="19" spans="2:10" s="104" customFormat="1" ht="12.75" x14ac:dyDescent="0.2">
      <c r="B19" s="141" t="s">
        <v>391</v>
      </c>
      <c r="C19" s="142" t="s">
        <v>392</v>
      </c>
      <c r="D19" s="143"/>
      <c r="E19" s="143"/>
      <c r="F19" s="143">
        <v>127500</v>
      </c>
      <c r="G19" s="143">
        <v>127500</v>
      </c>
      <c r="H19" s="143">
        <f t="shared" si="0"/>
        <v>0</v>
      </c>
      <c r="I19" s="143">
        <f>G19</f>
        <v>127500</v>
      </c>
      <c r="J19" s="143" t="s">
        <v>301</v>
      </c>
    </row>
    <row r="20" spans="2:10" s="104" customFormat="1" ht="12.75" x14ac:dyDescent="0.2">
      <c r="B20" s="141" t="s">
        <v>393</v>
      </c>
      <c r="C20" s="142" t="s">
        <v>394</v>
      </c>
      <c r="D20" s="143"/>
      <c r="E20" s="143"/>
      <c r="F20" s="143">
        <v>102600</v>
      </c>
      <c r="G20" s="143">
        <v>105130</v>
      </c>
      <c r="H20" s="143">
        <f t="shared" si="0"/>
        <v>-2530</v>
      </c>
      <c r="I20" s="143">
        <f t="shared" ref="I20:I21" si="2">G20</f>
        <v>105130</v>
      </c>
      <c r="J20" s="143" t="s">
        <v>301</v>
      </c>
    </row>
    <row r="21" spans="2:10" s="104" customFormat="1" ht="12.75" x14ac:dyDescent="0.2">
      <c r="B21" s="141" t="s">
        <v>395</v>
      </c>
      <c r="C21" s="142" t="s">
        <v>396</v>
      </c>
      <c r="D21" s="143"/>
      <c r="E21" s="143"/>
      <c r="F21" s="143">
        <v>159000</v>
      </c>
      <c r="G21" s="143">
        <v>159000</v>
      </c>
      <c r="H21" s="143">
        <f t="shared" si="0"/>
        <v>0</v>
      </c>
      <c r="I21" s="143">
        <f t="shared" si="2"/>
        <v>159000</v>
      </c>
      <c r="J21" s="143" t="s">
        <v>301</v>
      </c>
    </row>
    <row r="22" spans="2:10" s="104" customFormat="1" ht="12.75" x14ac:dyDescent="0.2">
      <c r="B22" s="141" t="s">
        <v>397</v>
      </c>
      <c r="C22" s="142" t="s">
        <v>398</v>
      </c>
      <c r="D22" s="143"/>
      <c r="E22" s="143"/>
      <c r="F22" s="143">
        <v>225000</v>
      </c>
      <c r="G22" s="143">
        <v>0</v>
      </c>
      <c r="H22" s="143">
        <f t="shared" si="0"/>
        <v>225000</v>
      </c>
      <c r="I22" s="143">
        <f>H22</f>
        <v>225000</v>
      </c>
      <c r="J22" s="143" t="s">
        <v>304</v>
      </c>
    </row>
    <row r="23" spans="2:10" s="104" customFormat="1" ht="12.75" x14ac:dyDescent="0.2">
      <c r="B23" s="141" t="s">
        <v>399</v>
      </c>
      <c r="C23" s="142" t="s">
        <v>400</v>
      </c>
      <c r="D23" s="143"/>
      <c r="E23" s="143"/>
      <c r="F23" s="143">
        <v>98275</v>
      </c>
      <c r="G23" s="143">
        <f>194270-100000</f>
        <v>94270</v>
      </c>
      <c r="H23" s="143">
        <f t="shared" si="0"/>
        <v>4005</v>
      </c>
      <c r="I23" s="143">
        <f>G23</f>
        <v>94270</v>
      </c>
      <c r="J23" s="143" t="s">
        <v>301</v>
      </c>
    </row>
    <row r="24" spans="2:10" s="104" customFormat="1" ht="12.75" x14ac:dyDescent="0.2">
      <c r="B24" s="141" t="s">
        <v>401</v>
      </c>
      <c r="C24" s="142" t="s">
        <v>402</v>
      </c>
      <c r="D24" s="143"/>
      <c r="E24" s="143"/>
      <c r="F24" s="143">
        <v>200000</v>
      </c>
      <c r="G24" s="143">
        <v>0</v>
      </c>
      <c r="H24" s="143">
        <f t="shared" si="0"/>
        <v>200000</v>
      </c>
      <c r="I24" s="143">
        <f>H24</f>
        <v>200000</v>
      </c>
      <c r="J24" s="143" t="s">
        <v>304</v>
      </c>
    </row>
    <row r="25" spans="2:10" s="104" customFormat="1" ht="12.75" x14ac:dyDescent="0.2">
      <c r="B25" s="141" t="s">
        <v>403</v>
      </c>
      <c r="C25" s="142" t="s">
        <v>404</v>
      </c>
      <c r="D25" s="143"/>
      <c r="E25" s="143"/>
      <c r="F25" s="143">
        <v>67500</v>
      </c>
      <c r="G25" s="143">
        <v>67500</v>
      </c>
      <c r="H25" s="143">
        <f t="shared" si="0"/>
        <v>0</v>
      </c>
      <c r="I25" s="143">
        <f>G25</f>
        <v>67500</v>
      </c>
      <c r="J25" s="143" t="s">
        <v>301</v>
      </c>
    </row>
    <row r="26" spans="2:10" s="104" customFormat="1" ht="12.75" x14ac:dyDescent="0.2">
      <c r="B26" s="141" t="s">
        <v>299</v>
      </c>
      <c r="C26" s="142" t="s">
        <v>300</v>
      </c>
      <c r="D26" s="143"/>
      <c r="E26" s="143"/>
      <c r="F26" s="143">
        <v>27336</v>
      </c>
      <c r="G26" s="143">
        <v>11466</v>
      </c>
      <c r="H26" s="143">
        <f t="shared" si="0"/>
        <v>15870</v>
      </c>
      <c r="I26" s="143">
        <f>G26</f>
        <v>11466</v>
      </c>
      <c r="J26" s="143" t="s">
        <v>301</v>
      </c>
    </row>
    <row r="27" spans="2:10" s="104" customFormat="1" ht="12.75" x14ac:dyDescent="0.2">
      <c r="B27" s="141" t="s">
        <v>302</v>
      </c>
      <c r="C27" s="144" t="s">
        <v>303</v>
      </c>
      <c r="D27" s="143"/>
      <c r="E27" s="143"/>
      <c r="F27" s="143">
        <v>92600</v>
      </c>
      <c r="G27" s="143">
        <v>41360</v>
      </c>
      <c r="H27" s="143">
        <f t="shared" si="0"/>
        <v>51240</v>
      </c>
      <c r="I27" s="143">
        <f>H27</f>
        <v>51240</v>
      </c>
      <c r="J27" s="143" t="s">
        <v>304</v>
      </c>
    </row>
    <row r="28" spans="2:10" s="104" customFormat="1" ht="12.75" x14ac:dyDescent="0.2">
      <c r="B28" s="141" t="s">
        <v>305</v>
      </c>
      <c r="C28" s="144" t="s">
        <v>306</v>
      </c>
      <c r="D28" s="143"/>
      <c r="E28" s="143"/>
      <c r="F28" s="143">
        <v>85800</v>
      </c>
      <c r="G28" s="143">
        <v>0</v>
      </c>
      <c r="H28" s="143">
        <f t="shared" si="0"/>
        <v>85800</v>
      </c>
      <c r="I28" s="143">
        <f>H28</f>
        <v>85800</v>
      </c>
      <c r="J28" s="143" t="s">
        <v>304</v>
      </c>
    </row>
    <row r="29" spans="2:10" s="104" customFormat="1" ht="12.75" x14ac:dyDescent="0.2">
      <c r="B29" s="141" t="s">
        <v>307</v>
      </c>
      <c r="C29" s="144" t="s">
        <v>308</v>
      </c>
      <c r="D29" s="143"/>
      <c r="E29" s="143"/>
      <c r="F29" s="143">
        <v>62000</v>
      </c>
      <c r="G29" s="143">
        <v>0</v>
      </c>
      <c r="H29" s="143">
        <f t="shared" si="0"/>
        <v>62000</v>
      </c>
      <c r="I29" s="143">
        <f t="shared" ref="I29:I33" si="3">H29</f>
        <v>62000</v>
      </c>
      <c r="J29" s="143" t="s">
        <v>304</v>
      </c>
    </row>
    <row r="30" spans="2:10" s="104" customFormat="1" ht="12.75" x14ac:dyDescent="0.2">
      <c r="B30" s="141" t="s">
        <v>309</v>
      </c>
      <c r="C30" s="144" t="s">
        <v>310</v>
      </c>
      <c r="D30" s="143"/>
      <c r="E30" s="143"/>
      <c r="F30" s="143">
        <v>11100</v>
      </c>
      <c r="G30" s="143">
        <v>0</v>
      </c>
      <c r="H30" s="143">
        <f t="shared" si="0"/>
        <v>11100</v>
      </c>
      <c r="I30" s="143">
        <f t="shared" si="3"/>
        <v>11100</v>
      </c>
      <c r="J30" s="143" t="s">
        <v>304</v>
      </c>
    </row>
    <row r="31" spans="2:10" s="104" customFormat="1" ht="12.75" x14ac:dyDescent="0.2">
      <c r="B31" s="141" t="s">
        <v>311</v>
      </c>
      <c r="C31" s="144" t="s">
        <v>312</v>
      </c>
      <c r="D31" s="143"/>
      <c r="E31" s="143"/>
      <c r="F31" s="143">
        <v>700000</v>
      </c>
      <c r="G31" s="143">
        <v>0</v>
      </c>
      <c r="H31" s="143">
        <f t="shared" si="0"/>
        <v>700000</v>
      </c>
      <c r="I31" s="143">
        <f t="shared" si="3"/>
        <v>700000</v>
      </c>
      <c r="J31" s="143" t="s">
        <v>304</v>
      </c>
    </row>
    <row r="32" spans="2:10" s="104" customFormat="1" ht="12.75" x14ac:dyDescent="0.2">
      <c r="B32" s="141" t="s">
        <v>313</v>
      </c>
      <c r="C32" s="144" t="s">
        <v>314</v>
      </c>
      <c r="D32" s="143"/>
      <c r="E32" s="143"/>
      <c r="F32" s="143">
        <v>111700</v>
      </c>
      <c r="G32" s="143">
        <v>0</v>
      </c>
      <c r="H32" s="143">
        <f t="shared" si="0"/>
        <v>111700</v>
      </c>
      <c r="I32" s="143">
        <f t="shared" si="3"/>
        <v>111700</v>
      </c>
      <c r="J32" s="143" t="s">
        <v>304</v>
      </c>
    </row>
    <row r="33" spans="2:10" s="104" customFormat="1" ht="12.75" x14ac:dyDescent="0.2">
      <c r="B33" s="141" t="s">
        <v>315</v>
      </c>
      <c r="C33" s="144" t="s">
        <v>316</v>
      </c>
      <c r="D33" s="143"/>
      <c r="E33" s="143"/>
      <c r="F33" s="143">
        <v>125000</v>
      </c>
      <c r="G33" s="143">
        <v>0</v>
      </c>
      <c r="H33" s="143">
        <f t="shared" si="0"/>
        <v>125000</v>
      </c>
      <c r="I33" s="143">
        <f t="shared" si="3"/>
        <v>125000</v>
      </c>
      <c r="J33" s="143" t="s">
        <v>304</v>
      </c>
    </row>
    <row r="34" spans="2:10" s="104" customFormat="1" ht="12.75" x14ac:dyDescent="0.2">
      <c r="B34" s="145" t="s">
        <v>117</v>
      </c>
      <c r="C34" s="146" t="s">
        <v>118</v>
      </c>
      <c r="D34" s="143">
        <v>3997960</v>
      </c>
      <c r="E34" s="143">
        <v>3956535.99</v>
      </c>
      <c r="F34" s="143">
        <v>41424</v>
      </c>
      <c r="G34" s="143">
        <v>0</v>
      </c>
      <c r="H34" s="143">
        <f t="shared" si="0"/>
        <v>41424</v>
      </c>
      <c r="I34" s="143">
        <f>H34</f>
        <v>41424</v>
      </c>
      <c r="J34" s="143" t="s">
        <v>304</v>
      </c>
    </row>
    <row r="35" spans="2:10" s="104" customFormat="1" ht="12.75" x14ac:dyDescent="0.2">
      <c r="B35" s="145" t="s">
        <v>175</v>
      </c>
      <c r="C35" s="146" t="s">
        <v>176</v>
      </c>
      <c r="D35" s="143">
        <v>0</v>
      </c>
      <c r="E35" s="143">
        <v>-77286.14</v>
      </c>
      <c r="F35" s="143">
        <v>-1102763</v>
      </c>
      <c r="G35" s="143">
        <v>-58732</v>
      </c>
      <c r="H35" s="143">
        <f t="shared" si="0"/>
        <v>-1044031</v>
      </c>
      <c r="I35" s="143">
        <f>F35</f>
        <v>-1102763</v>
      </c>
      <c r="J35" s="143" t="s">
        <v>317</v>
      </c>
    </row>
    <row r="36" spans="2:10" s="104" customFormat="1" ht="12.75" x14ac:dyDescent="0.2">
      <c r="B36" s="145" t="s">
        <v>232</v>
      </c>
      <c r="C36" s="146" t="s">
        <v>233</v>
      </c>
      <c r="D36" s="143">
        <v>0</v>
      </c>
      <c r="E36" s="143">
        <v>0</v>
      </c>
      <c r="F36" s="143">
        <v>900600</v>
      </c>
      <c r="G36" s="143">
        <v>0</v>
      </c>
      <c r="H36" s="143">
        <f t="shared" si="0"/>
        <v>900600</v>
      </c>
      <c r="I36" s="143">
        <f>H36</f>
        <v>900600</v>
      </c>
      <c r="J36" s="143" t="s">
        <v>318</v>
      </c>
    </row>
    <row r="37" spans="2:10" s="104" customFormat="1" ht="12.75" x14ac:dyDescent="0.2">
      <c r="B37" s="145" t="s">
        <v>319</v>
      </c>
      <c r="C37" s="146" t="s">
        <v>320</v>
      </c>
      <c r="D37" s="143"/>
      <c r="E37" s="143"/>
      <c r="F37" s="143">
        <v>58500</v>
      </c>
      <c r="G37" s="143">
        <v>0</v>
      </c>
      <c r="H37" s="143">
        <f t="shared" si="0"/>
        <v>58500</v>
      </c>
      <c r="I37" s="143">
        <f>H37</f>
        <v>58500</v>
      </c>
      <c r="J37" s="143" t="s">
        <v>304</v>
      </c>
    </row>
    <row r="38" spans="2:10" s="104" customFormat="1" ht="12.75" x14ac:dyDescent="0.2">
      <c r="B38" s="145" t="s">
        <v>321</v>
      </c>
      <c r="C38" s="146" t="s">
        <v>322</v>
      </c>
      <c r="D38" s="143"/>
      <c r="E38" s="143"/>
      <c r="F38" s="143">
        <v>25000</v>
      </c>
      <c r="G38" s="143">
        <v>27280</v>
      </c>
      <c r="H38" s="143">
        <f t="shared" si="0"/>
        <v>-2280</v>
      </c>
      <c r="I38" s="143">
        <f>G38</f>
        <v>27280</v>
      </c>
      <c r="J38" s="143" t="s">
        <v>301</v>
      </c>
    </row>
    <row r="39" spans="2:10" s="104" customFormat="1" ht="12.75" x14ac:dyDescent="0.2">
      <c r="B39" s="145" t="s">
        <v>323</v>
      </c>
      <c r="C39" s="146" t="s">
        <v>324</v>
      </c>
      <c r="D39" s="143"/>
      <c r="E39" s="143"/>
      <c r="F39" s="143">
        <v>11000</v>
      </c>
      <c r="G39" s="143">
        <v>0</v>
      </c>
      <c r="H39" s="143">
        <f t="shared" si="0"/>
        <v>11000</v>
      </c>
      <c r="I39" s="143">
        <f>H39</f>
        <v>11000</v>
      </c>
      <c r="J39" s="143" t="s">
        <v>304</v>
      </c>
    </row>
    <row r="40" spans="2:10" s="104" customFormat="1" ht="12.75" x14ac:dyDescent="0.2">
      <c r="B40" s="145" t="s">
        <v>325</v>
      </c>
      <c r="C40" s="146" t="s">
        <v>326</v>
      </c>
      <c r="D40" s="143"/>
      <c r="E40" s="143"/>
      <c r="F40" s="143">
        <v>22600</v>
      </c>
      <c r="G40" s="143">
        <v>0</v>
      </c>
      <c r="H40" s="143">
        <f t="shared" si="0"/>
        <v>22600</v>
      </c>
      <c r="I40" s="143">
        <f t="shared" ref="I40:I43" si="4">H40</f>
        <v>22600</v>
      </c>
      <c r="J40" s="143" t="s">
        <v>304</v>
      </c>
    </row>
    <row r="41" spans="2:10" s="104" customFormat="1" ht="12.75" x14ac:dyDescent="0.2">
      <c r="B41" s="145" t="s">
        <v>327</v>
      </c>
      <c r="C41" s="146" t="s">
        <v>328</v>
      </c>
      <c r="D41" s="143"/>
      <c r="E41" s="143"/>
      <c r="F41" s="143">
        <v>28000</v>
      </c>
      <c r="G41" s="143">
        <v>0</v>
      </c>
      <c r="H41" s="143">
        <f t="shared" si="0"/>
        <v>28000</v>
      </c>
      <c r="I41" s="143">
        <f t="shared" si="4"/>
        <v>28000</v>
      </c>
      <c r="J41" s="143" t="s">
        <v>304</v>
      </c>
    </row>
    <row r="42" spans="2:10" s="104" customFormat="1" ht="12.75" x14ac:dyDescent="0.2">
      <c r="B42" s="145" t="s">
        <v>329</v>
      </c>
      <c r="C42" s="146" t="s">
        <v>330</v>
      </c>
      <c r="D42" s="143"/>
      <c r="E42" s="143"/>
      <c r="F42" s="143">
        <v>28600</v>
      </c>
      <c r="G42" s="143">
        <v>0</v>
      </c>
      <c r="H42" s="143">
        <f t="shared" si="0"/>
        <v>28600</v>
      </c>
      <c r="I42" s="143">
        <f t="shared" si="4"/>
        <v>28600</v>
      </c>
      <c r="J42" s="143" t="s">
        <v>304</v>
      </c>
    </row>
    <row r="43" spans="2:10" s="104" customFormat="1" ht="12.75" x14ac:dyDescent="0.2">
      <c r="B43" s="145" t="s">
        <v>331</v>
      </c>
      <c r="C43" s="146" t="s">
        <v>332</v>
      </c>
      <c r="D43" s="143"/>
      <c r="E43" s="143"/>
      <c r="F43" s="143">
        <v>75000</v>
      </c>
      <c r="G43" s="143">
        <v>0</v>
      </c>
      <c r="H43" s="143">
        <f t="shared" si="0"/>
        <v>75000</v>
      </c>
      <c r="I43" s="143">
        <f t="shared" si="4"/>
        <v>75000</v>
      </c>
      <c r="J43" s="143" t="s">
        <v>304</v>
      </c>
    </row>
    <row r="44" spans="2:10" s="104" customFormat="1" ht="12.75" x14ac:dyDescent="0.2">
      <c r="B44" s="145" t="s">
        <v>333</v>
      </c>
      <c r="C44" s="146" t="s">
        <v>334</v>
      </c>
      <c r="D44" s="143"/>
      <c r="E44" s="143"/>
      <c r="F44" s="143">
        <v>11100</v>
      </c>
      <c r="G44" s="143">
        <v>11077</v>
      </c>
      <c r="H44" s="143">
        <f t="shared" si="0"/>
        <v>23</v>
      </c>
      <c r="I44" s="143">
        <f>G44</f>
        <v>11077</v>
      </c>
      <c r="J44" s="143" t="s">
        <v>301</v>
      </c>
    </row>
    <row r="45" spans="2:10" s="104" customFormat="1" ht="12.75" x14ac:dyDescent="0.2">
      <c r="B45" s="145" t="s">
        <v>335</v>
      </c>
      <c r="C45" s="146" t="s">
        <v>336</v>
      </c>
      <c r="D45" s="143"/>
      <c r="E45" s="143"/>
      <c r="F45" s="143">
        <v>125400</v>
      </c>
      <c r="G45" s="143">
        <v>0</v>
      </c>
      <c r="H45" s="143">
        <f t="shared" si="0"/>
        <v>125400</v>
      </c>
      <c r="I45" s="143">
        <f>H45</f>
        <v>125400</v>
      </c>
      <c r="J45" s="143" t="s">
        <v>304</v>
      </c>
    </row>
    <row r="46" spans="2:10" s="104" customFormat="1" ht="12.75" x14ac:dyDescent="0.2">
      <c r="B46" s="145" t="s">
        <v>337</v>
      </c>
      <c r="C46" s="146" t="s">
        <v>338</v>
      </c>
      <c r="D46" s="143"/>
      <c r="E46" s="143"/>
      <c r="F46" s="143">
        <v>100000</v>
      </c>
      <c r="G46" s="143">
        <v>0</v>
      </c>
      <c r="H46" s="143">
        <f t="shared" si="0"/>
        <v>100000</v>
      </c>
      <c r="I46" s="143">
        <f t="shared" ref="I46:I49" si="5">H46</f>
        <v>100000</v>
      </c>
      <c r="J46" s="143" t="s">
        <v>304</v>
      </c>
    </row>
    <row r="47" spans="2:10" s="104" customFormat="1" ht="12.75" x14ac:dyDescent="0.2">
      <c r="B47" s="145" t="s">
        <v>339</v>
      </c>
      <c r="C47" s="146" t="s">
        <v>340</v>
      </c>
      <c r="D47" s="143"/>
      <c r="E47" s="143"/>
      <c r="F47" s="143">
        <v>139500</v>
      </c>
      <c r="G47" s="143">
        <v>0</v>
      </c>
      <c r="H47" s="143">
        <f t="shared" si="0"/>
        <v>139500</v>
      </c>
      <c r="I47" s="143">
        <f t="shared" si="5"/>
        <v>139500</v>
      </c>
      <c r="J47" s="143" t="s">
        <v>304</v>
      </c>
    </row>
    <row r="48" spans="2:10" s="104" customFormat="1" ht="12.75" x14ac:dyDescent="0.2">
      <c r="B48" s="145" t="s">
        <v>341</v>
      </c>
      <c r="C48" s="146" t="s">
        <v>342</v>
      </c>
      <c r="D48" s="143"/>
      <c r="E48" s="143"/>
      <c r="F48" s="143">
        <v>43800</v>
      </c>
      <c r="G48" s="143">
        <v>0</v>
      </c>
      <c r="H48" s="143">
        <f t="shared" si="0"/>
        <v>43800</v>
      </c>
      <c r="I48" s="143">
        <f t="shared" si="5"/>
        <v>43800</v>
      </c>
      <c r="J48" s="143" t="s">
        <v>304</v>
      </c>
    </row>
    <row r="49" spans="2:10" s="104" customFormat="1" ht="12.75" x14ac:dyDescent="0.2">
      <c r="B49" s="145" t="s">
        <v>343</v>
      </c>
      <c r="C49" s="146" t="s">
        <v>344</v>
      </c>
      <c r="D49" s="143"/>
      <c r="E49" s="143"/>
      <c r="F49" s="143">
        <v>36900</v>
      </c>
      <c r="G49" s="143">
        <v>0</v>
      </c>
      <c r="H49" s="143">
        <f t="shared" si="0"/>
        <v>36900</v>
      </c>
      <c r="I49" s="143">
        <f t="shared" si="5"/>
        <v>36900</v>
      </c>
      <c r="J49" s="143" t="s">
        <v>304</v>
      </c>
    </row>
    <row r="50" spans="2:10" s="104" customFormat="1" ht="12.75" x14ac:dyDescent="0.2">
      <c r="B50" s="145" t="s">
        <v>345</v>
      </c>
      <c r="C50" s="146" t="s">
        <v>346</v>
      </c>
      <c r="D50" s="143"/>
      <c r="E50" s="143"/>
      <c r="F50" s="143">
        <v>26650</v>
      </c>
      <c r="G50" s="143">
        <v>28096</v>
      </c>
      <c r="H50" s="143">
        <f t="shared" si="0"/>
        <v>-1446</v>
      </c>
      <c r="I50" s="143">
        <f>G50</f>
        <v>28096</v>
      </c>
      <c r="J50" s="143" t="s">
        <v>301</v>
      </c>
    </row>
    <row r="51" spans="2:10" s="104" customFormat="1" ht="12.75" x14ac:dyDescent="0.2">
      <c r="B51" s="145" t="s">
        <v>347</v>
      </c>
      <c r="C51" s="146" t="s">
        <v>348</v>
      </c>
      <c r="D51" s="143"/>
      <c r="E51" s="143"/>
      <c r="F51" s="143">
        <v>150000</v>
      </c>
      <c r="G51" s="143">
        <v>0</v>
      </c>
      <c r="H51" s="143">
        <f t="shared" si="0"/>
        <v>150000</v>
      </c>
      <c r="I51" s="143">
        <f>H51</f>
        <v>150000</v>
      </c>
      <c r="J51" s="143" t="s">
        <v>304</v>
      </c>
    </row>
    <row r="52" spans="2:10" s="104" customFormat="1" ht="25.5" x14ac:dyDescent="0.2">
      <c r="B52" s="145" t="s">
        <v>349</v>
      </c>
      <c r="C52" s="146" t="s">
        <v>350</v>
      </c>
      <c r="D52" s="143"/>
      <c r="E52" s="143"/>
      <c r="F52" s="143">
        <v>16300</v>
      </c>
      <c r="G52" s="143">
        <v>0</v>
      </c>
      <c r="H52" s="143">
        <f t="shared" si="0"/>
        <v>16300</v>
      </c>
      <c r="I52" s="143">
        <f t="shared" ref="I52:I62" si="6">H52</f>
        <v>16300</v>
      </c>
      <c r="J52" s="143" t="s">
        <v>304</v>
      </c>
    </row>
    <row r="53" spans="2:10" s="104" customFormat="1" ht="12.75" x14ac:dyDescent="0.2">
      <c r="B53" s="145" t="s">
        <v>351</v>
      </c>
      <c r="C53" s="146" t="s">
        <v>352</v>
      </c>
      <c r="D53" s="143"/>
      <c r="E53" s="143"/>
      <c r="F53" s="143">
        <v>33500</v>
      </c>
      <c r="G53" s="143">
        <v>0</v>
      </c>
      <c r="H53" s="143">
        <f t="shared" si="0"/>
        <v>33500</v>
      </c>
      <c r="I53" s="143">
        <f t="shared" si="6"/>
        <v>33500</v>
      </c>
      <c r="J53" s="143" t="s">
        <v>304</v>
      </c>
    </row>
    <row r="54" spans="2:10" s="104" customFormat="1" ht="12.75" x14ac:dyDescent="0.2">
      <c r="B54" s="145" t="s">
        <v>353</v>
      </c>
      <c r="C54" s="146" t="s">
        <v>354</v>
      </c>
      <c r="D54" s="143"/>
      <c r="E54" s="143"/>
      <c r="F54" s="143">
        <v>23400</v>
      </c>
      <c r="G54" s="143">
        <v>0</v>
      </c>
      <c r="H54" s="143">
        <f t="shared" si="0"/>
        <v>23400</v>
      </c>
      <c r="I54" s="143">
        <f t="shared" si="6"/>
        <v>23400</v>
      </c>
      <c r="J54" s="143" t="s">
        <v>304</v>
      </c>
    </row>
    <row r="55" spans="2:10" s="104" customFormat="1" ht="12.75" x14ac:dyDescent="0.2">
      <c r="B55" s="145" t="s">
        <v>355</v>
      </c>
      <c r="C55" s="146" t="s">
        <v>356</v>
      </c>
      <c r="D55" s="143"/>
      <c r="E55" s="143"/>
      <c r="F55" s="143">
        <v>133500</v>
      </c>
      <c r="G55" s="143">
        <v>0</v>
      </c>
      <c r="H55" s="143">
        <f t="shared" si="0"/>
        <v>133500</v>
      </c>
      <c r="I55" s="143">
        <f t="shared" si="6"/>
        <v>133500</v>
      </c>
      <c r="J55" s="143" t="s">
        <v>304</v>
      </c>
    </row>
    <row r="56" spans="2:10" s="104" customFormat="1" ht="12.75" x14ac:dyDescent="0.2">
      <c r="B56" s="145" t="s">
        <v>357</v>
      </c>
      <c r="C56" s="146" t="s">
        <v>358</v>
      </c>
      <c r="D56" s="143"/>
      <c r="E56" s="143"/>
      <c r="F56" s="143">
        <v>65850</v>
      </c>
      <c r="G56" s="143">
        <v>0</v>
      </c>
      <c r="H56" s="143">
        <f t="shared" si="0"/>
        <v>65850</v>
      </c>
      <c r="I56" s="143">
        <f t="shared" si="6"/>
        <v>65850</v>
      </c>
      <c r="J56" s="143" t="s">
        <v>304</v>
      </c>
    </row>
    <row r="57" spans="2:10" s="104" customFormat="1" ht="12.75" x14ac:dyDescent="0.2">
      <c r="B57" s="145" t="s">
        <v>359</v>
      </c>
      <c r="C57" s="146" t="s">
        <v>360</v>
      </c>
      <c r="D57" s="143"/>
      <c r="E57" s="143"/>
      <c r="F57" s="143">
        <v>200000</v>
      </c>
      <c r="G57" s="143">
        <v>0</v>
      </c>
      <c r="H57" s="143">
        <f t="shared" si="0"/>
        <v>200000</v>
      </c>
      <c r="I57" s="143">
        <f t="shared" si="6"/>
        <v>200000</v>
      </c>
      <c r="J57" s="143" t="s">
        <v>304</v>
      </c>
    </row>
    <row r="58" spans="2:10" s="104" customFormat="1" ht="12.75" x14ac:dyDescent="0.2">
      <c r="B58" s="145" t="s">
        <v>361</v>
      </c>
      <c r="C58" s="146" t="s">
        <v>362</v>
      </c>
      <c r="D58" s="143"/>
      <c r="E58" s="143"/>
      <c r="F58" s="143">
        <v>141200</v>
      </c>
      <c r="G58" s="143">
        <v>0</v>
      </c>
      <c r="H58" s="143">
        <f t="shared" si="0"/>
        <v>141200</v>
      </c>
      <c r="I58" s="143">
        <f t="shared" si="6"/>
        <v>141200</v>
      </c>
      <c r="J58" s="143" t="s">
        <v>304</v>
      </c>
    </row>
    <row r="59" spans="2:10" s="104" customFormat="1" ht="12.75" x14ac:dyDescent="0.2">
      <c r="B59" s="145" t="s">
        <v>363</v>
      </c>
      <c r="C59" s="146" t="s">
        <v>364</v>
      </c>
      <c r="D59" s="143"/>
      <c r="E59" s="143"/>
      <c r="F59" s="143">
        <v>55700</v>
      </c>
      <c r="G59" s="143">
        <v>0</v>
      </c>
      <c r="H59" s="143">
        <f t="shared" si="0"/>
        <v>55700</v>
      </c>
      <c r="I59" s="143">
        <f t="shared" si="6"/>
        <v>55700</v>
      </c>
      <c r="J59" s="143" t="s">
        <v>304</v>
      </c>
    </row>
    <row r="60" spans="2:10" s="104" customFormat="1" ht="12.75" x14ac:dyDescent="0.2">
      <c r="B60" s="145" t="s">
        <v>365</v>
      </c>
      <c r="C60" s="146" t="s">
        <v>366</v>
      </c>
      <c r="D60" s="143"/>
      <c r="E60" s="143"/>
      <c r="F60" s="143">
        <v>389900</v>
      </c>
      <c r="G60" s="143">
        <v>0</v>
      </c>
      <c r="H60" s="143">
        <f t="shared" si="0"/>
        <v>389900</v>
      </c>
      <c r="I60" s="143">
        <f t="shared" si="6"/>
        <v>389900</v>
      </c>
      <c r="J60" s="143" t="s">
        <v>304</v>
      </c>
    </row>
    <row r="61" spans="2:10" s="104" customFormat="1" ht="12.75" x14ac:dyDescent="0.2">
      <c r="B61" s="145" t="s">
        <v>367</v>
      </c>
      <c r="C61" s="146" t="s">
        <v>368</v>
      </c>
      <c r="D61" s="143"/>
      <c r="E61" s="143"/>
      <c r="F61" s="143">
        <v>239000</v>
      </c>
      <c r="G61" s="143">
        <v>0</v>
      </c>
      <c r="H61" s="143">
        <f t="shared" si="0"/>
        <v>239000</v>
      </c>
      <c r="I61" s="143">
        <f t="shared" si="6"/>
        <v>239000</v>
      </c>
      <c r="J61" s="143" t="s">
        <v>304</v>
      </c>
    </row>
    <row r="62" spans="2:10" s="104" customFormat="1" ht="12.75" x14ac:dyDescent="0.2">
      <c r="B62" s="145" t="s">
        <v>369</v>
      </c>
      <c r="C62" s="146" t="s">
        <v>370</v>
      </c>
      <c r="D62" s="143"/>
      <c r="E62" s="143"/>
      <c r="F62" s="143">
        <v>125000</v>
      </c>
      <c r="G62" s="143">
        <v>0</v>
      </c>
      <c r="H62" s="143">
        <f t="shared" si="0"/>
        <v>125000</v>
      </c>
      <c r="I62" s="143">
        <f t="shared" si="6"/>
        <v>125000</v>
      </c>
      <c r="J62" s="143" t="s">
        <v>304</v>
      </c>
    </row>
    <row r="63" spans="2:10" s="104" customFormat="1" ht="25.5" x14ac:dyDescent="0.2">
      <c r="B63" s="145" t="s">
        <v>234</v>
      </c>
      <c r="C63" s="146" t="s">
        <v>235</v>
      </c>
      <c r="D63" s="143">
        <v>0</v>
      </c>
      <c r="E63" s="143">
        <v>195069.06</v>
      </c>
      <c r="F63" s="143">
        <v>19807089</v>
      </c>
      <c r="G63" s="143">
        <v>402002</v>
      </c>
      <c r="H63" s="143">
        <f t="shared" si="0"/>
        <v>19405087</v>
      </c>
      <c r="I63" s="143">
        <v>1000000</v>
      </c>
      <c r="J63" s="143" t="s">
        <v>371</v>
      </c>
    </row>
    <row r="64" spans="2:10" s="104" customFormat="1" ht="12.75" x14ac:dyDescent="0.2">
      <c r="B64" s="145" t="s">
        <v>38</v>
      </c>
      <c r="C64" s="146" t="s">
        <v>39</v>
      </c>
      <c r="D64" s="143">
        <v>1506500</v>
      </c>
      <c r="E64" s="143">
        <v>1004626.09</v>
      </c>
      <c r="F64" s="143">
        <v>524564</v>
      </c>
      <c r="G64" s="143">
        <v>22690</v>
      </c>
      <c r="H64" s="143">
        <f t="shared" si="0"/>
        <v>501874</v>
      </c>
      <c r="I64" s="143">
        <f>H64</f>
        <v>501874</v>
      </c>
      <c r="J64" s="143" t="s">
        <v>372</v>
      </c>
    </row>
    <row r="65" spans="2:10" s="104" customFormat="1" ht="12.75" x14ac:dyDescent="0.2">
      <c r="B65" s="147" t="s">
        <v>40</v>
      </c>
      <c r="C65" s="148" t="s">
        <v>152</v>
      </c>
      <c r="D65" s="143">
        <v>12865000</v>
      </c>
      <c r="E65" s="143">
        <v>2796501.96</v>
      </c>
      <c r="F65" s="143">
        <v>16621184</v>
      </c>
      <c r="G65" s="143">
        <v>5957644</v>
      </c>
      <c r="H65" s="143">
        <f t="shared" si="0"/>
        <v>10663540</v>
      </c>
      <c r="I65" s="143">
        <v>16621184</v>
      </c>
      <c r="J65" s="143" t="s">
        <v>373</v>
      </c>
    </row>
    <row r="66" spans="2:10" s="104" customFormat="1" ht="12.75" x14ac:dyDescent="0.2">
      <c r="B66" s="147" t="s">
        <v>236</v>
      </c>
      <c r="C66" s="148" t="s">
        <v>237</v>
      </c>
      <c r="D66" s="143">
        <v>0</v>
      </c>
      <c r="E66" s="143">
        <v>2000</v>
      </c>
      <c r="F66" s="143">
        <v>0</v>
      </c>
      <c r="G66" s="143"/>
      <c r="H66" s="143">
        <f t="shared" si="0"/>
        <v>0</v>
      </c>
      <c r="I66" s="143">
        <v>0</v>
      </c>
      <c r="J66" s="143"/>
    </row>
    <row r="67" spans="2:10" s="43" customFormat="1" ht="12.75" x14ac:dyDescent="0.2">
      <c r="B67" s="136"/>
      <c r="C67" s="17"/>
      <c r="D67" s="74"/>
      <c r="E67" s="67"/>
      <c r="F67" s="74"/>
      <c r="G67" s="67"/>
      <c r="H67" s="74"/>
      <c r="I67" s="76"/>
      <c r="J67" s="77"/>
    </row>
    <row r="68" spans="2:10" s="43" customFormat="1" ht="12.75" x14ac:dyDescent="0.2">
      <c r="B68" s="21"/>
      <c r="C68" s="21"/>
      <c r="D68" s="84">
        <f t="shared" ref="D68:I68" si="7">SUM(D6:D66)</f>
        <v>114939844</v>
      </c>
      <c r="E68" s="64">
        <f t="shared" si="7"/>
        <v>101609480.87</v>
      </c>
      <c r="F68" s="84">
        <f t="shared" si="7"/>
        <v>48963403</v>
      </c>
      <c r="G68" s="64">
        <f t="shared" si="7"/>
        <v>7490278</v>
      </c>
      <c r="H68" s="84">
        <f t="shared" si="7"/>
        <v>41473125</v>
      </c>
      <c r="I68" s="84">
        <f t="shared" si="7"/>
        <v>24783216</v>
      </c>
      <c r="J68" s="78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Normal="100" workbookViewId="0">
      <selection activeCell="J25" sqref="J25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83" customFormat="1" x14ac:dyDescent="0.2">
      <c r="B1" s="104" t="s">
        <v>269</v>
      </c>
    </row>
    <row r="2" spans="1:10" s="43" customFormat="1" x14ac:dyDescent="0.2">
      <c r="B2" s="104"/>
    </row>
    <row r="3" spans="1:10" s="43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186</v>
      </c>
      <c r="G4" s="19" t="s">
        <v>3</v>
      </c>
      <c r="H4" s="19" t="s">
        <v>4</v>
      </c>
      <c r="I4" s="19" t="s">
        <v>105</v>
      </c>
      <c r="J4" s="20" t="s">
        <v>30</v>
      </c>
    </row>
    <row r="5" spans="1:10" ht="24.75" customHeight="1" x14ac:dyDescent="0.2">
      <c r="A5" s="1"/>
      <c r="B5" s="21"/>
      <c r="C5" s="21"/>
      <c r="D5" s="22" t="s">
        <v>185</v>
      </c>
      <c r="E5" s="22" t="s">
        <v>272</v>
      </c>
      <c r="F5" s="22">
        <v>2018</v>
      </c>
      <c r="G5" s="9" t="s">
        <v>270</v>
      </c>
      <c r="H5" s="22" t="s">
        <v>5</v>
      </c>
      <c r="I5" s="22">
        <v>2018</v>
      </c>
      <c r="J5" s="35"/>
    </row>
    <row r="6" spans="1:10" ht="12.75" x14ac:dyDescent="0.2">
      <c r="B6" s="98"/>
      <c r="C6" s="16"/>
      <c r="D6" s="51"/>
      <c r="E6" s="36"/>
      <c r="F6" s="51"/>
      <c r="G6" s="36"/>
      <c r="H6" s="51"/>
      <c r="I6" s="28"/>
      <c r="J6" s="26"/>
    </row>
    <row r="7" spans="1:10" s="104" customFormat="1" ht="12.75" x14ac:dyDescent="0.2">
      <c r="B7" s="110" t="s">
        <v>41</v>
      </c>
      <c r="C7" s="57" t="s">
        <v>42</v>
      </c>
      <c r="D7" s="82">
        <v>13382162</v>
      </c>
      <c r="E7" s="58">
        <v>15064426.939999999</v>
      </c>
      <c r="F7" s="82">
        <v>-1460668</v>
      </c>
      <c r="G7" s="58">
        <v>40432.5</v>
      </c>
      <c r="H7" s="82">
        <v>-1501100.5</v>
      </c>
      <c r="I7" s="25">
        <v>-1501101</v>
      </c>
      <c r="J7" s="27" t="s">
        <v>441</v>
      </c>
    </row>
    <row r="8" spans="1:10" s="104" customFormat="1" ht="12.75" x14ac:dyDescent="0.2">
      <c r="B8" s="110" t="s">
        <v>62</v>
      </c>
      <c r="C8" s="57" t="s">
        <v>63</v>
      </c>
      <c r="D8" s="82">
        <v>15315020</v>
      </c>
      <c r="E8" s="58">
        <v>7798492.9500000002</v>
      </c>
      <c r="F8" s="82">
        <v>9386463</v>
      </c>
      <c r="G8" s="58">
        <v>2343058</v>
      </c>
      <c r="H8" s="82">
        <f>F8-G8</f>
        <v>7043405</v>
      </c>
      <c r="I8" s="25"/>
      <c r="J8" s="27" t="s">
        <v>442</v>
      </c>
    </row>
    <row r="9" spans="1:10" s="104" customFormat="1" ht="12.75" x14ac:dyDescent="0.2">
      <c r="B9" s="110" t="s">
        <v>64</v>
      </c>
      <c r="C9" s="57" t="s">
        <v>153</v>
      </c>
      <c r="D9" s="82">
        <v>6687210</v>
      </c>
      <c r="E9" s="58">
        <v>0</v>
      </c>
      <c r="F9" s="82">
        <v>4050000</v>
      </c>
      <c r="G9" s="58">
        <v>0</v>
      </c>
      <c r="H9" s="82">
        <v>4050000</v>
      </c>
      <c r="I9" s="25">
        <v>4050000</v>
      </c>
      <c r="J9" s="27" t="s">
        <v>443</v>
      </c>
    </row>
    <row r="10" spans="1:10" s="104" customFormat="1" ht="12.75" x14ac:dyDescent="0.2">
      <c r="B10" s="110" t="s">
        <v>238</v>
      </c>
      <c r="C10" s="57" t="s">
        <v>239</v>
      </c>
      <c r="D10" s="82">
        <v>306000</v>
      </c>
      <c r="E10" s="58">
        <v>0</v>
      </c>
      <c r="F10" s="82">
        <v>306000</v>
      </c>
      <c r="G10" s="58">
        <v>0</v>
      </c>
      <c r="H10" s="82">
        <v>306000</v>
      </c>
      <c r="I10" s="25">
        <v>306000</v>
      </c>
      <c r="J10" s="27" t="s">
        <v>444</v>
      </c>
    </row>
    <row r="11" spans="1:10" s="104" customFormat="1" ht="12.75" x14ac:dyDescent="0.2">
      <c r="B11" s="110">
        <v>364865</v>
      </c>
      <c r="C11" s="57" t="s">
        <v>65</v>
      </c>
      <c r="D11" s="82">
        <v>1029210</v>
      </c>
      <c r="E11" s="58">
        <v>0</v>
      </c>
      <c r="F11" s="82">
        <v>1029210</v>
      </c>
      <c r="G11" s="58">
        <v>0</v>
      </c>
      <c r="H11" s="82">
        <v>1029210</v>
      </c>
      <c r="I11" s="25">
        <v>0</v>
      </c>
      <c r="J11" s="27" t="s">
        <v>468</v>
      </c>
    </row>
    <row r="12" spans="1:10" s="104" customFormat="1" ht="12.75" x14ac:dyDescent="0.2">
      <c r="B12" s="110" t="s">
        <v>240</v>
      </c>
      <c r="C12" s="57" t="s">
        <v>241</v>
      </c>
      <c r="D12" s="82">
        <v>306000</v>
      </c>
      <c r="E12" s="58">
        <v>0</v>
      </c>
      <c r="F12" s="82">
        <v>306000</v>
      </c>
      <c r="G12" s="58">
        <v>0</v>
      </c>
      <c r="H12" s="82">
        <v>306000</v>
      </c>
      <c r="I12" s="25">
        <v>306000</v>
      </c>
      <c r="J12" s="27" t="s">
        <v>444</v>
      </c>
    </row>
    <row r="13" spans="1:10" s="104" customFormat="1" ht="12.75" x14ac:dyDescent="0.2">
      <c r="B13" s="110"/>
      <c r="C13" s="57"/>
      <c r="D13" s="82"/>
      <c r="E13" s="58"/>
      <c r="F13" s="82"/>
      <c r="G13" s="58"/>
      <c r="H13" s="82"/>
      <c r="I13" s="25"/>
      <c r="J13" s="27"/>
    </row>
    <row r="14" spans="1:10" ht="12.75" x14ac:dyDescent="0.2">
      <c r="B14" s="137"/>
      <c r="C14" s="57"/>
      <c r="D14" s="82"/>
      <c r="E14" s="58"/>
      <c r="F14" s="82"/>
      <c r="G14" s="58"/>
      <c r="H14" s="106"/>
      <c r="I14" s="25"/>
      <c r="J14" s="30"/>
    </row>
    <row r="15" spans="1:10" ht="12.75" x14ac:dyDescent="0.2">
      <c r="B15" s="68"/>
      <c r="C15" s="17"/>
      <c r="D15" s="74"/>
      <c r="E15" s="67"/>
      <c r="F15" s="74"/>
      <c r="G15" s="67"/>
      <c r="H15" s="74"/>
      <c r="I15" s="69"/>
      <c r="J15" s="70"/>
    </row>
    <row r="16" spans="1:10" s="43" customFormat="1" ht="12.75" x14ac:dyDescent="0.2">
      <c r="B16" s="63"/>
      <c r="C16" s="21"/>
      <c r="D16" s="84">
        <f t="shared" ref="D16:E16" si="0">SUM(D7:D15)</f>
        <v>37025602</v>
      </c>
      <c r="E16" s="64">
        <f t="shared" si="0"/>
        <v>22862919.890000001</v>
      </c>
      <c r="F16" s="84">
        <f>SUM(F7:F15)</f>
        <v>13617005</v>
      </c>
      <c r="G16" s="64">
        <f>SUM(G7:G15)</f>
        <v>2383490.5</v>
      </c>
      <c r="H16" s="84">
        <f>SUM(H7:H15)</f>
        <v>11233514.5</v>
      </c>
      <c r="I16" s="64">
        <f>SUM(I7:I15)</f>
        <v>3160899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zoomScaleNormal="100" workbookViewId="0">
      <selection activeCell="C46" sqref="C46"/>
    </sheetView>
  </sheetViews>
  <sheetFormatPr defaultRowHeight="12" x14ac:dyDescent="0.2"/>
  <cols>
    <col min="1" max="1" width="0" hidden="1" customWidth="1"/>
    <col min="2" max="2" width="9.33203125" style="41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46.5" customWidth="1"/>
  </cols>
  <sheetData>
    <row r="1" spans="1:12" s="83" customFormat="1" x14ac:dyDescent="0.2">
      <c r="B1" s="104" t="s">
        <v>269</v>
      </c>
    </row>
    <row r="2" spans="1:12" s="43" customFormat="1" x14ac:dyDescent="0.2">
      <c r="B2" s="104"/>
    </row>
    <row r="3" spans="1:12" s="43" customFormat="1" x14ac:dyDescent="0.2">
      <c r="B3" s="41"/>
    </row>
    <row r="4" spans="1:12" ht="12.75" x14ac:dyDescent="0.2">
      <c r="A4" s="1"/>
      <c r="B4" s="38"/>
      <c r="C4" s="17" t="s">
        <v>8</v>
      </c>
      <c r="D4" s="19" t="s">
        <v>0</v>
      </c>
      <c r="E4" s="17" t="s">
        <v>1</v>
      </c>
      <c r="F4" s="19" t="s">
        <v>186</v>
      </c>
      <c r="G4" s="19" t="s">
        <v>3</v>
      </c>
      <c r="H4" s="19" t="s">
        <v>4</v>
      </c>
      <c r="I4" s="19" t="s">
        <v>105</v>
      </c>
      <c r="J4" s="20" t="s">
        <v>30</v>
      </c>
    </row>
    <row r="5" spans="1:12" ht="27" customHeight="1" x14ac:dyDescent="0.2">
      <c r="A5" s="1"/>
      <c r="B5" s="39"/>
      <c r="C5" s="21"/>
      <c r="D5" s="22" t="s">
        <v>185</v>
      </c>
      <c r="E5" s="22" t="s">
        <v>272</v>
      </c>
      <c r="F5" s="22">
        <v>2018</v>
      </c>
      <c r="G5" s="9" t="s">
        <v>270</v>
      </c>
      <c r="H5" s="22" t="s">
        <v>5</v>
      </c>
      <c r="I5" s="22">
        <v>2018</v>
      </c>
      <c r="J5" s="35"/>
    </row>
    <row r="6" spans="1:12" ht="13.9" customHeight="1" x14ac:dyDescent="0.2">
      <c r="B6" s="138"/>
      <c r="C6" s="16"/>
      <c r="D6" s="51"/>
      <c r="E6" s="36"/>
      <c r="F6" s="51"/>
      <c r="G6" s="36"/>
      <c r="H6" s="51"/>
      <c r="I6" s="93"/>
      <c r="J6" s="28"/>
    </row>
    <row r="7" spans="1:12" s="104" customFormat="1" ht="13.9" customHeight="1" x14ac:dyDescent="0.2">
      <c r="B7" s="139" t="s">
        <v>179</v>
      </c>
      <c r="C7" s="57" t="s">
        <v>287</v>
      </c>
      <c r="D7" s="82">
        <v>1300000</v>
      </c>
      <c r="E7" s="58">
        <v>866261.61</v>
      </c>
      <c r="F7" s="82">
        <v>1199224</v>
      </c>
      <c r="G7" s="58">
        <v>765485</v>
      </c>
      <c r="H7" s="82">
        <f>F7-G7</f>
        <v>433739</v>
      </c>
      <c r="I7" s="34">
        <v>920485</v>
      </c>
      <c r="J7" s="30" t="s">
        <v>290</v>
      </c>
      <c r="L7" s="14"/>
    </row>
    <row r="8" spans="1:12" s="104" customFormat="1" ht="13.9" customHeight="1" x14ac:dyDescent="0.2">
      <c r="B8" s="139" t="s">
        <v>180</v>
      </c>
      <c r="C8" s="57" t="s">
        <v>296</v>
      </c>
      <c r="D8" s="82">
        <v>1235500</v>
      </c>
      <c r="E8" s="58">
        <v>111038.9</v>
      </c>
      <c r="F8" s="82">
        <v>1193857</v>
      </c>
      <c r="G8" s="58">
        <v>69396</v>
      </c>
      <c r="H8" s="82">
        <f t="shared" ref="H8:H15" si="0">F8-G8</f>
        <v>1124461</v>
      </c>
      <c r="I8" s="34">
        <v>1193857</v>
      </c>
      <c r="J8" s="30" t="s">
        <v>291</v>
      </c>
      <c r="L8" s="14"/>
    </row>
    <row r="9" spans="1:12" s="104" customFormat="1" ht="13.9" customHeight="1" x14ac:dyDescent="0.2">
      <c r="B9" s="139" t="s">
        <v>181</v>
      </c>
      <c r="C9" s="57" t="s">
        <v>242</v>
      </c>
      <c r="D9" s="82">
        <v>7539000</v>
      </c>
      <c r="E9" s="58">
        <v>1977346.36</v>
      </c>
      <c r="F9" s="82">
        <v>5561708</v>
      </c>
      <c r="G9" s="58">
        <v>54.28</v>
      </c>
      <c r="H9" s="82">
        <f t="shared" si="0"/>
        <v>5561653.7199999997</v>
      </c>
      <c r="I9" s="34">
        <v>20000</v>
      </c>
      <c r="J9" s="30" t="s">
        <v>292</v>
      </c>
      <c r="L9" s="14"/>
    </row>
    <row r="10" spans="1:12" s="104" customFormat="1" ht="13.9" customHeight="1" x14ac:dyDescent="0.2">
      <c r="B10" s="139" t="s">
        <v>182</v>
      </c>
      <c r="C10" s="57" t="s">
        <v>243</v>
      </c>
      <c r="D10" s="82">
        <v>1993330</v>
      </c>
      <c r="E10" s="58">
        <v>0</v>
      </c>
      <c r="F10" s="82">
        <v>1993330</v>
      </c>
      <c r="G10" s="58">
        <v>0</v>
      </c>
      <c r="H10" s="82">
        <f t="shared" si="0"/>
        <v>1993330</v>
      </c>
      <c r="I10" s="34">
        <v>0</v>
      </c>
      <c r="J10" s="30" t="s">
        <v>292</v>
      </c>
      <c r="L10" s="14"/>
    </row>
    <row r="11" spans="1:12" s="104" customFormat="1" ht="13.9" customHeight="1" x14ac:dyDescent="0.2">
      <c r="B11" s="139" t="s">
        <v>244</v>
      </c>
      <c r="C11" s="57" t="s">
        <v>245</v>
      </c>
      <c r="D11" s="82">
        <v>5192000</v>
      </c>
      <c r="E11" s="58">
        <v>0</v>
      </c>
      <c r="F11" s="82">
        <v>5192000</v>
      </c>
      <c r="G11" s="58">
        <v>0</v>
      </c>
      <c r="H11" s="82">
        <f>F11-G11</f>
        <v>5192000</v>
      </c>
      <c r="I11" s="34">
        <v>40000</v>
      </c>
      <c r="J11" s="30" t="s">
        <v>292</v>
      </c>
      <c r="L11" s="14"/>
    </row>
    <row r="12" spans="1:12" s="104" customFormat="1" ht="13.9" customHeight="1" x14ac:dyDescent="0.2">
      <c r="B12" s="139" t="s">
        <v>183</v>
      </c>
      <c r="C12" s="57" t="s">
        <v>246</v>
      </c>
      <c r="D12" s="82">
        <v>822304</v>
      </c>
      <c r="E12" s="58">
        <v>864650.9</v>
      </c>
      <c r="F12" s="82">
        <v>2085654</v>
      </c>
      <c r="G12" s="58">
        <v>2128000.5699999998</v>
      </c>
      <c r="H12" s="82">
        <f t="shared" si="0"/>
        <v>-42346.569999999832</v>
      </c>
      <c r="I12" s="34">
        <v>2128001</v>
      </c>
      <c r="J12" s="30" t="s">
        <v>293</v>
      </c>
      <c r="L12" s="14"/>
    </row>
    <row r="13" spans="1:12" s="104" customFormat="1" ht="13.9" customHeight="1" x14ac:dyDescent="0.2">
      <c r="B13" s="139" t="s">
        <v>247</v>
      </c>
      <c r="C13" s="57" t="s">
        <v>248</v>
      </c>
      <c r="D13" s="82">
        <v>510000</v>
      </c>
      <c r="E13" s="58">
        <v>0</v>
      </c>
      <c r="F13" s="82">
        <v>510000</v>
      </c>
      <c r="G13" s="58">
        <v>0</v>
      </c>
      <c r="H13" s="82">
        <f t="shared" si="0"/>
        <v>510000</v>
      </c>
      <c r="I13" s="34">
        <v>510000</v>
      </c>
      <c r="J13" s="30" t="s">
        <v>295</v>
      </c>
      <c r="L13" s="14"/>
    </row>
    <row r="14" spans="1:12" s="104" customFormat="1" ht="13.9" customHeight="1" x14ac:dyDescent="0.2">
      <c r="B14" s="139" t="s">
        <v>249</v>
      </c>
      <c r="C14" s="57" t="s">
        <v>288</v>
      </c>
      <c r="D14" s="82">
        <v>187935</v>
      </c>
      <c r="E14" s="58">
        <v>46554</v>
      </c>
      <c r="F14" s="82">
        <v>187935</v>
      </c>
      <c r="G14" s="58">
        <v>46554</v>
      </c>
      <c r="H14" s="82">
        <f t="shared" si="0"/>
        <v>141381</v>
      </c>
      <c r="I14" s="34">
        <v>46554</v>
      </c>
      <c r="J14" s="30" t="s">
        <v>294</v>
      </c>
      <c r="L14" s="14"/>
    </row>
    <row r="15" spans="1:12" s="104" customFormat="1" ht="13.9" customHeight="1" x14ac:dyDescent="0.2">
      <c r="B15" s="139" t="s">
        <v>66</v>
      </c>
      <c r="C15" s="57" t="s">
        <v>67</v>
      </c>
      <c r="D15" s="82">
        <v>457200</v>
      </c>
      <c r="E15" s="58">
        <v>0</v>
      </c>
      <c r="F15" s="82">
        <v>457200</v>
      </c>
      <c r="G15" s="58">
        <v>0</v>
      </c>
      <c r="H15" s="82">
        <f t="shared" si="0"/>
        <v>457200</v>
      </c>
      <c r="I15" s="34">
        <v>457200</v>
      </c>
      <c r="J15" s="30" t="s">
        <v>291</v>
      </c>
      <c r="L15" s="14"/>
    </row>
    <row r="16" spans="1:12" s="104" customFormat="1" ht="13.9" customHeight="1" x14ac:dyDescent="0.2">
      <c r="B16" s="139" t="s">
        <v>250</v>
      </c>
      <c r="C16" s="57" t="s">
        <v>251</v>
      </c>
      <c r="D16" s="82">
        <v>5968000</v>
      </c>
      <c r="E16" s="58">
        <v>0</v>
      </c>
      <c r="F16" s="82">
        <v>5968000</v>
      </c>
      <c r="G16" s="58">
        <v>0</v>
      </c>
      <c r="H16" s="82">
        <f>F16-G16</f>
        <v>5968000</v>
      </c>
      <c r="I16" s="34">
        <v>50000</v>
      </c>
      <c r="J16" s="30" t="s">
        <v>292</v>
      </c>
      <c r="L16" s="14"/>
    </row>
    <row r="17" spans="2:10" s="104" customFormat="1" ht="13.9" customHeight="1" x14ac:dyDescent="0.2">
      <c r="B17" s="139"/>
      <c r="C17" s="57"/>
      <c r="D17" s="82"/>
      <c r="E17" s="58"/>
      <c r="F17" s="82"/>
      <c r="G17" s="58"/>
      <c r="H17" s="82"/>
      <c r="I17" s="34"/>
      <c r="J17" s="30"/>
    </row>
    <row r="18" spans="2:10" ht="13.9" customHeight="1" x14ac:dyDescent="0.2">
      <c r="B18" s="140"/>
      <c r="C18" s="56"/>
      <c r="D18" s="82"/>
      <c r="E18" s="58"/>
      <c r="F18" s="82"/>
      <c r="G18" s="58"/>
      <c r="H18" s="106"/>
      <c r="I18" s="34"/>
      <c r="J18" s="30"/>
    </row>
    <row r="19" spans="2:10" s="43" customFormat="1" ht="13.9" customHeight="1" x14ac:dyDescent="0.2">
      <c r="B19" s="68"/>
      <c r="C19" s="17"/>
      <c r="D19" s="74"/>
      <c r="E19" s="67"/>
      <c r="F19" s="74"/>
      <c r="G19" s="67"/>
      <c r="H19" s="74"/>
      <c r="I19" s="71"/>
      <c r="J19" s="70"/>
    </row>
    <row r="20" spans="2:10" s="43" customFormat="1" ht="13.9" customHeight="1" x14ac:dyDescent="0.2">
      <c r="B20" s="63"/>
      <c r="C20" s="21"/>
      <c r="D20" s="84">
        <f t="shared" ref="D20:I20" si="1">SUM(D7:D19)</f>
        <v>25205269</v>
      </c>
      <c r="E20" s="64">
        <f t="shared" si="1"/>
        <v>3865851.77</v>
      </c>
      <c r="F20" s="84">
        <f t="shared" si="1"/>
        <v>24348908</v>
      </c>
      <c r="G20" s="64">
        <f t="shared" si="1"/>
        <v>3009489.8499999996</v>
      </c>
      <c r="H20" s="84">
        <f t="shared" si="1"/>
        <v>21339418.149999999</v>
      </c>
      <c r="I20" s="64">
        <f t="shared" si="1"/>
        <v>5366097</v>
      </c>
      <c r="J20" s="24"/>
    </row>
    <row r="21" spans="2:10" ht="12.75" x14ac:dyDescent="0.2">
      <c r="B21" s="40"/>
      <c r="C21" s="13"/>
      <c r="D21" s="13"/>
      <c r="E21" s="13"/>
      <c r="F21" s="13"/>
      <c r="G21" s="13"/>
      <c r="H21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opLeftCell="B1" zoomScaleNormal="100" workbookViewId="0">
      <selection activeCell="H26" sqref="H26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3.6640625" style="104" customWidth="1"/>
    <col min="7" max="7" width="13.5" customWidth="1"/>
    <col min="8" max="8" width="13.33203125" customWidth="1"/>
    <col min="9" max="9" width="13.5" customWidth="1"/>
    <col min="10" max="10" width="28" customWidth="1"/>
  </cols>
  <sheetData>
    <row r="1" spans="2:10" s="83" customFormat="1" ht="12.75" x14ac:dyDescent="0.2">
      <c r="B1" s="57" t="s">
        <v>269</v>
      </c>
      <c r="C1" s="86"/>
      <c r="F1" s="104"/>
    </row>
    <row r="2" spans="2:10" s="43" customFormat="1" ht="12.75" x14ac:dyDescent="0.2">
      <c r="B2" s="104"/>
      <c r="C2" s="53"/>
      <c r="F2" s="104"/>
    </row>
    <row r="3" spans="2:10" s="43" customFormat="1" x14ac:dyDescent="0.2">
      <c r="F3" s="104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105</v>
      </c>
      <c r="J4" s="20" t="s">
        <v>30</v>
      </c>
    </row>
    <row r="5" spans="2:10" ht="25.5" x14ac:dyDescent="0.2">
      <c r="B5" s="21"/>
      <c r="C5" s="21" t="s">
        <v>10</v>
      </c>
      <c r="D5" s="22" t="s">
        <v>185</v>
      </c>
      <c r="E5" s="22" t="s">
        <v>272</v>
      </c>
      <c r="F5" s="149">
        <v>2018</v>
      </c>
      <c r="G5" s="9" t="s">
        <v>270</v>
      </c>
      <c r="H5" s="22" t="s">
        <v>5</v>
      </c>
      <c r="I5" s="22">
        <v>2018</v>
      </c>
      <c r="J5" s="35"/>
    </row>
    <row r="6" spans="2:10" ht="12.75" x14ac:dyDescent="0.2">
      <c r="B6" s="151"/>
      <c r="C6" s="16"/>
      <c r="D6" s="51"/>
      <c r="E6" s="36"/>
      <c r="F6" s="36"/>
      <c r="G6" s="51"/>
      <c r="H6" s="36"/>
      <c r="I6" s="28"/>
      <c r="J6" s="26"/>
    </row>
    <row r="7" spans="2:10" ht="12.75" x14ac:dyDescent="0.2">
      <c r="B7" s="152" t="s">
        <v>43</v>
      </c>
      <c r="C7" s="57" t="s">
        <v>44</v>
      </c>
      <c r="D7" s="82">
        <v>0</v>
      </c>
      <c r="E7" s="58">
        <v>120876.4</v>
      </c>
      <c r="F7" s="58">
        <v>-5192000</v>
      </c>
      <c r="G7" s="82">
        <v>0</v>
      </c>
      <c r="H7" s="58">
        <f>F7-G7</f>
        <v>-5192000</v>
      </c>
      <c r="I7" s="25"/>
      <c r="J7" s="27"/>
    </row>
    <row r="8" spans="2:10" ht="12.75" x14ac:dyDescent="0.2">
      <c r="B8" s="152" t="s">
        <v>11</v>
      </c>
      <c r="C8" s="57" t="s">
        <v>252</v>
      </c>
      <c r="D8" s="82">
        <v>0</v>
      </c>
      <c r="E8" s="58">
        <v>-1482277.57</v>
      </c>
      <c r="F8" s="58">
        <v>0</v>
      </c>
      <c r="G8" s="82">
        <v>-412725</v>
      </c>
      <c r="H8" s="58">
        <f t="shared" ref="H8:H20" si="0">F8-G8</f>
        <v>412725</v>
      </c>
      <c r="I8" s="25"/>
      <c r="J8" s="27"/>
    </row>
    <row r="9" spans="2:10" ht="12.75" x14ac:dyDescent="0.2">
      <c r="B9" s="152" t="s">
        <v>253</v>
      </c>
      <c r="C9" s="57" t="s">
        <v>254</v>
      </c>
      <c r="D9" s="82">
        <v>0</v>
      </c>
      <c r="E9" s="58">
        <v>-87162.38</v>
      </c>
      <c r="F9" s="58">
        <v>0</v>
      </c>
      <c r="G9" s="82">
        <v>3860</v>
      </c>
      <c r="H9" s="58">
        <f t="shared" si="0"/>
        <v>-3860</v>
      </c>
      <c r="I9" s="25"/>
      <c r="J9" s="27"/>
    </row>
    <row r="10" spans="2:10" ht="12.75" x14ac:dyDescent="0.2">
      <c r="B10" s="152" t="s">
        <v>255</v>
      </c>
      <c r="C10" s="57" t="s">
        <v>154</v>
      </c>
      <c r="D10" s="82">
        <v>0</v>
      </c>
      <c r="E10" s="58">
        <v>-287317.48</v>
      </c>
      <c r="F10" s="58">
        <v>0</v>
      </c>
      <c r="G10" s="82">
        <v>3860</v>
      </c>
      <c r="H10" s="58">
        <f t="shared" si="0"/>
        <v>-3860</v>
      </c>
      <c r="I10" s="25"/>
      <c r="J10" s="27"/>
    </row>
    <row r="11" spans="2:10" ht="12.75" x14ac:dyDescent="0.2">
      <c r="B11" s="152" t="s">
        <v>17</v>
      </c>
      <c r="C11" s="57" t="s">
        <v>47</v>
      </c>
      <c r="D11" s="82">
        <v>0</v>
      </c>
      <c r="E11" s="58">
        <v>-1242643.1299999999</v>
      </c>
      <c r="F11" s="58">
        <v>0</v>
      </c>
      <c r="G11" s="82">
        <v>-140217</v>
      </c>
      <c r="H11" s="58">
        <f t="shared" si="0"/>
        <v>140217</v>
      </c>
      <c r="I11" s="25"/>
      <c r="J11" s="27"/>
    </row>
    <row r="12" spans="2:10" ht="12.75" x14ac:dyDescent="0.2">
      <c r="B12" s="152" t="s">
        <v>22</v>
      </c>
      <c r="C12" s="57" t="s">
        <v>256</v>
      </c>
      <c r="D12" s="82">
        <v>0</v>
      </c>
      <c r="E12" s="58">
        <v>-953428.44</v>
      </c>
      <c r="F12" s="58">
        <v>0</v>
      </c>
      <c r="G12" s="82">
        <v>3860</v>
      </c>
      <c r="H12" s="58">
        <f t="shared" si="0"/>
        <v>-3860</v>
      </c>
      <c r="I12" s="25"/>
      <c r="J12" s="27"/>
    </row>
    <row r="13" spans="2:10" ht="12.75" x14ac:dyDescent="0.2">
      <c r="B13" s="152" t="s">
        <v>119</v>
      </c>
      <c r="C13" s="57" t="s">
        <v>120</v>
      </c>
      <c r="D13" s="82">
        <v>0</v>
      </c>
      <c r="E13" s="58">
        <v>-1386010.94</v>
      </c>
      <c r="F13" s="58">
        <v>0</v>
      </c>
      <c r="G13" s="82">
        <v>32711</v>
      </c>
      <c r="H13" s="58">
        <f t="shared" si="0"/>
        <v>-32711</v>
      </c>
      <c r="I13" s="25"/>
      <c r="J13" s="27"/>
    </row>
    <row r="14" spans="2:10" ht="12.75" x14ac:dyDescent="0.2">
      <c r="B14" s="152" t="s">
        <v>124</v>
      </c>
      <c r="C14" s="57" t="s">
        <v>125</v>
      </c>
      <c r="D14" s="82">
        <v>0</v>
      </c>
      <c r="E14" s="58">
        <v>-1486541.4</v>
      </c>
      <c r="F14" s="58">
        <v>0</v>
      </c>
      <c r="G14" s="82">
        <v>0</v>
      </c>
      <c r="H14" s="58">
        <f t="shared" si="0"/>
        <v>0</v>
      </c>
      <c r="I14" s="25"/>
      <c r="J14" s="27"/>
    </row>
    <row r="15" spans="2:10" ht="12.75" x14ac:dyDescent="0.2">
      <c r="B15" s="152" t="s">
        <v>178</v>
      </c>
      <c r="C15" s="57" t="s">
        <v>257</v>
      </c>
      <c r="D15" s="82">
        <v>0</v>
      </c>
      <c r="E15" s="58">
        <v>-738464.31</v>
      </c>
      <c r="F15" s="58">
        <v>0</v>
      </c>
      <c r="G15" s="82">
        <v>23370.77</v>
      </c>
      <c r="H15" s="58">
        <f t="shared" si="0"/>
        <v>-23370.77</v>
      </c>
      <c r="I15" s="25"/>
      <c r="J15" s="27"/>
    </row>
    <row r="16" spans="2:10" ht="12.75" x14ac:dyDescent="0.2">
      <c r="B16" s="152" t="s">
        <v>164</v>
      </c>
      <c r="C16" s="57" t="s">
        <v>289</v>
      </c>
      <c r="D16" s="82">
        <v>0</v>
      </c>
      <c r="E16" s="58">
        <v>4941</v>
      </c>
      <c r="F16" s="58">
        <v>0</v>
      </c>
      <c r="G16" s="82">
        <v>4941</v>
      </c>
      <c r="H16" s="58">
        <f t="shared" si="0"/>
        <v>-4941</v>
      </c>
      <c r="I16" s="25"/>
      <c r="J16" s="27"/>
    </row>
    <row r="17" spans="2:10" s="104" customFormat="1" ht="12.75" x14ac:dyDescent="0.2">
      <c r="B17" s="55" t="s">
        <v>445</v>
      </c>
      <c r="C17" s="57" t="s">
        <v>447</v>
      </c>
      <c r="D17" s="82"/>
      <c r="E17" s="58"/>
      <c r="F17" s="58">
        <v>33738</v>
      </c>
      <c r="G17" s="82">
        <v>0</v>
      </c>
      <c r="H17" s="58">
        <f t="shared" si="0"/>
        <v>33738</v>
      </c>
      <c r="I17" s="25"/>
      <c r="J17" s="27"/>
    </row>
    <row r="18" spans="2:10" ht="12.75" x14ac:dyDescent="0.2">
      <c r="B18" s="152" t="s">
        <v>258</v>
      </c>
      <c r="C18" s="57" t="s">
        <v>177</v>
      </c>
      <c r="D18" s="82">
        <v>0</v>
      </c>
      <c r="E18" s="58">
        <v>-1088644.07</v>
      </c>
      <c r="F18" s="58">
        <v>0</v>
      </c>
      <c r="G18" s="82">
        <v>20861.400000000001</v>
      </c>
      <c r="H18" s="58">
        <f t="shared" si="0"/>
        <v>-20861.400000000001</v>
      </c>
      <c r="I18" s="25"/>
      <c r="J18" s="27"/>
    </row>
    <row r="19" spans="2:10" ht="12.75" x14ac:dyDescent="0.2">
      <c r="B19" s="96" t="s">
        <v>259</v>
      </c>
      <c r="C19" s="89" t="s">
        <v>260</v>
      </c>
      <c r="D19" s="106">
        <v>0</v>
      </c>
      <c r="E19" s="107">
        <v>-388202.96</v>
      </c>
      <c r="F19" s="107">
        <v>0</v>
      </c>
      <c r="G19" s="106">
        <v>17245.55</v>
      </c>
      <c r="H19" s="58">
        <f t="shared" si="0"/>
        <v>-17245.55</v>
      </c>
      <c r="I19" s="25"/>
      <c r="J19" s="27"/>
    </row>
    <row r="20" spans="2:10" ht="12.75" x14ac:dyDescent="0.2">
      <c r="B20" s="97"/>
      <c r="C20" s="57"/>
      <c r="D20" s="82"/>
      <c r="E20" s="58"/>
      <c r="F20" s="58"/>
      <c r="G20" s="82"/>
      <c r="H20" s="58">
        <f t="shared" si="0"/>
        <v>0</v>
      </c>
      <c r="I20" s="25"/>
      <c r="J20" s="27"/>
    </row>
    <row r="21" spans="2:10" ht="12.75" x14ac:dyDescent="0.2">
      <c r="B21" s="73"/>
      <c r="C21" s="17"/>
      <c r="D21" s="74"/>
      <c r="E21" s="67"/>
      <c r="F21" s="74"/>
      <c r="G21" s="67"/>
      <c r="H21" s="74"/>
      <c r="I21" s="69"/>
      <c r="J21" s="75"/>
    </row>
    <row r="22" spans="2:10" ht="12.75" x14ac:dyDescent="0.2">
      <c r="B22" s="63"/>
      <c r="C22" s="21"/>
      <c r="D22" s="84">
        <f>SUM(D7:D20)</f>
        <v>0</v>
      </c>
      <c r="E22" s="64">
        <f>SUM(E7:E20)</f>
        <v>-9014875.2800000012</v>
      </c>
      <c r="F22" s="84">
        <f>SUM(F7:F20)</f>
        <v>-5158262</v>
      </c>
      <c r="G22" s="64">
        <f>SUM(G7:G20)</f>
        <v>-442232.27999999997</v>
      </c>
      <c r="H22" s="84">
        <f>SUM(H7:H20)</f>
        <v>-4716029.72</v>
      </c>
      <c r="I22" s="64">
        <v>-3500000</v>
      </c>
      <c r="J22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opLeftCell="B1" zoomScaleNormal="100" workbookViewId="0">
      <selection activeCell="C2" sqref="C2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4.83203125" style="104" customWidth="1"/>
    <col min="7" max="7" width="14" customWidth="1"/>
    <col min="8" max="8" width="14.5" customWidth="1"/>
    <col min="9" max="9" width="15.6640625" customWidth="1"/>
    <col min="10" max="10" width="37.5" customWidth="1"/>
  </cols>
  <sheetData>
    <row r="1" spans="2:10" s="83" customFormat="1" ht="12.75" x14ac:dyDescent="0.2">
      <c r="B1" s="57" t="s">
        <v>269</v>
      </c>
      <c r="C1" s="57"/>
      <c r="F1" s="104"/>
    </row>
    <row r="2" spans="2:10" s="43" customFormat="1" ht="12.75" x14ac:dyDescent="0.2">
      <c r="B2" s="104"/>
      <c r="C2" s="53"/>
      <c r="F2" s="104"/>
    </row>
    <row r="3" spans="2:10" s="43" customFormat="1" x14ac:dyDescent="0.2">
      <c r="F3" s="104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105</v>
      </c>
      <c r="J4" s="20" t="s">
        <v>30</v>
      </c>
    </row>
    <row r="5" spans="2:10" ht="25.5" x14ac:dyDescent="0.2">
      <c r="B5" s="21"/>
      <c r="C5" s="21" t="s">
        <v>23</v>
      </c>
      <c r="D5" s="22" t="s">
        <v>185</v>
      </c>
      <c r="E5" s="22" t="s">
        <v>272</v>
      </c>
      <c r="F5" s="149">
        <v>2018</v>
      </c>
      <c r="G5" s="9" t="s">
        <v>270</v>
      </c>
      <c r="H5" s="22" t="s">
        <v>5</v>
      </c>
      <c r="I5" s="22">
        <v>2018</v>
      </c>
      <c r="J5" s="35"/>
    </row>
    <row r="6" spans="2:10" ht="12.75" x14ac:dyDescent="0.2">
      <c r="B6" s="52"/>
      <c r="C6" s="16"/>
      <c r="D6" s="51"/>
      <c r="E6" s="36"/>
      <c r="F6" s="51"/>
      <c r="G6" s="36"/>
      <c r="H6" s="51"/>
      <c r="I6" s="28"/>
      <c r="J6" s="26"/>
    </row>
    <row r="7" spans="2:10" ht="12.75" x14ac:dyDescent="0.2">
      <c r="B7" s="109" t="s">
        <v>48</v>
      </c>
      <c r="C7" s="57" t="s">
        <v>49</v>
      </c>
      <c r="D7" s="82">
        <v>0</v>
      </c>
      <c r="E7" s="58">
        <v>1806678.09</v>
      </c>
      <c r="F7" s="82">
        <v>232152</v>
      </c>
      <c r="G7" s="58">
        <v>145581</v>
      </c>
      <c r="H7" s="82">
        <f>F7-G7</f>
        <v>86571</v>
      </c>
      <c r="I7" s="25"/>
      <c r="J7" s="27"/>
    </row>
    <row r="8" spans="2:10" ht="12.75" x14ac:dyDescent="0.2">
      <c r="B8" s="109" t="s">
        <v>11</v>
      </c>
      <c r="C8" s="57" t="s">
        <v>126</v>
      </c>
      <c r="D8" s="82">
        <v>0</v>
      </c>
      <c r="E8" s="58">
        <v>3066094.29</v>
      </c>
      <c r="F8" s="82">
        <v>132673</v>
      </c>
      <c r="G8" s="58">
        <v>54766.76</v>
      </c>
      <c r="H8" s="82">
        <f t="shared" ref="H8:H22" si="0">F8-G8</f>
        <v>77906.239999999991</v>
      </c>
      <c r="I8" s="58"/>
      <c r="J8" s="130"/>
    </row>
    <row r="9" spans="2:10" ht="12.75" x14ac:dyDescent="0.2">
      <c r="B9" s="109" t="s">
        <v>45</v>
      </c>
      <c r="C9" s="57" t="s">
        <v>46</v>
      </c>
      <c r="D9" s="82">
        <v>0</v>
      </c>
      <c r="E9" s="58">
        <v>1325960.22</v>
      </c>
      <c r="F9" s="82">
        <v>476206</v>
      </c>
      <c r="G9" s="58">
        <v>0</v>
      </c>
      <c r="H9" s="82">
        <f t="shared" si="0"/>
        <v>476206</v>
      </c>
      <c r="I9" s="58"/>
      <c r="J9" s="130"/>
    </row>
    <row r="10" spans="2:10" ht="12.75" x14ac:dyDescent="0.2">
      <c r="B10" s="109" t="s">
        <v>50</v>
      </c>
      <c r="C10" s="57" t="s">
        <v>51</v>
      </c>
      <c r="D10" s="82">
        <v>0</v>
      </c>
      <c r="E10" s="58">
        <v>4175810.75</v>
      </c>
      <c r="F10" s="82">
        <v>1000000</v>
      </c>
      <c r="G10" s="58">
        <v>270745</v>
      </c>
      <c r="H10" s="82">
        <f t="shared" si="0"/>
        <v>729255</v>
      </c>
      <c r="I10" s="58"/>
      <c r="J10" s="130"/>
    </row>
    <row r="11" spans="2:10" ht="12.75" x14ac:dyDescent="0.2">
      <c r="B11" s="109" t="s">
        <v>52</v>
      </c>
      <c r="C11" s="57" t="s">
        <v>53</v>
      </c>
      <c r="D11" s="82">
        <v>0</v>
      </c>
      <c r="E11" s="58">
        <v>351641.71</v>
      </c>
      <c r="F11" s="82">
        <v>-8502588</v>
      </c>
      <c r="G11" s="58">
        <v>0</v>
      </c>
      <c r="H11" s="82">
        <f t="shared" si="0"/>
        <v>-8502588</v>
      </c>
      <c r="I11" s="58"/>
      <c r="J11" s="130"/>
    </row>
    <row r="12" spans="2:10" ht="12.75" x14ac:dyDescent="0.2">
      <c r="B12" s="109" t="s">
        <v>68</v>
      </c>
      <c r="C12" s="57" t="s">
        <v>122</v>
      </c>
      <c r="D12" s="82">
        <v>0</v>
      </c>
      <c r="E12" s="58">
        <v>-13062.5</v>
      </c>
      <c r="F12" s="82">
        <v>0</v>
      </c>
      <c r="G12" s="58">
        <v>0</v>
      </c>
      <c r="H12" s="82">
        <f t="shared" si="0"/>
        <v>0</v>
      </c>
      <c r="I12" s="58"/>
      <c r="J12" s="130"/>
    </row>
    <row r="13" spans="2:10" ht="12.75" x14ac:dyDescent="0.2">
      <c r="B13" s="109" t="s">
        <v>119</v>
      </c>
      <c r="C13" s="57" t="s">
        <v>123</v>
      </c>
      <c r="D13" s="82">
        <v>0</v>
      </c>
      <c r="E13" s="58">
        <v>2347169.2400000002</v>
      </c>
      <c r="F13" s="82">
        <v>352830</v>
      </c>
      <c r="G13" s="58">
        <v>0</v>
      </c>
      <c r="H13" s="82">
        <f t="shared" si="0"/>
        <v>352830</v>
      </c>
      <c r="I13" s="58"/>
      <c r="J13" s="130"/>
    </row>
    <row r="14" spans="2:10" ht="12.75" x14ac:dyDescent="0.2">
      <c r="B14" s="109" t="s">
        <v>124</v>
      </c>
      <c r="C14" s="57" t="s">
        <v>125</v>
      </c>
      <c r="D14" s="82">
        <v>0</v>
      </c>
      <c r="E14" s="58">
        <v>1631985.58</v>
      </c>
      <c r="F14" s="82">
        <v>1882260</v>
      </c>
      <c r="G14" s="58">
        <v>14245.9</v>
      </c>
      <c r="H14" s="82">
        <f t="shared" si="0"/>
        <v>1868014.1</v>
      </c>
      <c r="I14" s="58"/>
      <c r="J14" s="130"/>
    </row>
    <row r="15" spans="2:10" ht="12.75" x14ac:dyDescent="0.2">
      <c r="B15" s="109" t="s">
        <v>178</v>
      </c>
      <c r="C15" s="57" t="s">
        <v>261</v>
      </c>
      <c r="D15" s="82">
        <v>0</v>
      </c>
      <c r="E15" s="58">
        <v>9195165.7400000002</v>
      </c>
      <c r="F15" s="82">
        <v>2686992</v>
      </c>
      <c r="G15" s="58">
        <v>1686473</v>
      </c>
      <c r="H15" s="82">
        <f t="shared" si="0"/>
        <v>1000519</v>
      </c>
      <c r="I15" s="58"/>
      <c r="J15" s="130"/>
    </row>
    <row r="16" spans="2:10" ht="12.75" x14ac:dyDescent="0.2">
      <c r="B16" s="109" t="s">
        <v>164</v>
      </c>
      <c r="C16" s="57" t="s">
        <v>165</v>
      </c>
      <c r="D16" s="82">
        <v>4000000</v>
      </c>
      <c r="E16" s="58">
        <v>420180.92</v>
      </c>
      <c r="F16" s="82">
        <v>3901280</v>
      </c>
      <c r="G16" s="58">
        <v>341461</v>
      </c>
      <c r="H16" s="82">
        <f t="shared" si="0"/>
        <v>3559819</v>
      </c>
      <c r="I16" s="58"/>
      <c r="J16" s="130"/>
    </row>
    <row r="17" spans="2:10" ht="12.75" x14ac:dyDescent="0.2">
      <c r="B17" s="109" t="s">
        <v>262</v>
      </c>
      <c r="C17" s="57" t="s">
        <v>263</v>
      </c>
      <c r="D17" s="82">
        <v>3000000</v>
      </c>
      <c r="E17" s="58">
        <v>925723.55</v>
      </c>
      <c r="F17" s="82">
        <v>3000000</v>
      </c>
      <c r="G17" s="58">
        <v>925723.55</v>
      </c>
      <c r="H17" s="82">
        <f t="shared" si="0"/>
        <v>2074276.45</v>
      </c>
      <c r="I17" s="58"/>
      <c r="J17" s="130"/>
    </row>
    <row r="18" spans="2:10" s="104" customFormat="1" ht="12.75" x14ac:dyDescent="0.2">
      <c r="B18" s="109" t="s">
        <v>445</v>
      </c>
      <c r="C18" s="57" t="s">
        <v>446</v>
      </c>
      <c r="D18" s="82"/>
      <c r="E18" s="58"/>
      <c r="F18" s="82">
        <v>1400000</v>
      </c>
      <c r="G18" s="58"/>
      <c r="H18" s="82">
        <f t="shared" si="0"/>
        <v>1400000</v>
      </c>
      <c r="I18" s="58"/>
      <c r="J18" s="130"/>
    </row>
    <row r="19" spans="2:10" ht="12.75" x14ac:dyDescent="0.2">
      <c r="B19" s="109" t="s">
        <v>55</v>
      </c>
      <c r="C19" s="57" t="s">
        <v>56</v>
      </c>
      <c r="D19" s="82">
        <v>0</v>
      </c>
      <c r="E19" s="58">
        <v>782395.24</v>
      </c>
      <c r="F19" s="82">
        <v>80000</v>
      </c>
      <c r="G19" s="58">
        <v>21305</v>
      </c>
      <c r="H19" s="82">
        <f t="shared" si="0"/>
        <v>58695</v>
      </c>
      <c r="I19" s="58"/>
      <c r="J19" s="130"/>
    </row>
    <row r="20" spans="2:10" ht="12.75" x14ac:dyDescent="0.2">
      <c r="B20" s="109" t="s">
        <v>258</v>
      </c>
      <c r="C20" s="57" t="s">
        <v>264</v>
      </c>
      <c r="D20" s="82">
        <v>0</v>
      </c>
      <c r="E20" s="58">
        <v>3351150.17</v>
      </c>
      <c r="F20" s="82">
        <v>0</v>
      </c>
      <c r="G20" s="58">
        <v>0</v>
      </c>
      <c r="H20" s="82">
        <f t="shared" si="0"/>
        <v>0</v>
      </c>
      <c r="I20" s="58"/>
      <c r="J20" s="130"/>
    </row>
    <row r="21" spans="2:10" ht="12.75" x14ac:dyDescent="0.2">
      <c r="B21" s="109"/>
      <c r="C21" s="57"/>
      <c r="D21" s="82"/>
      <c r="E21" s="58"/>
      <c r="F21" s="82"/>
      <c r="G21" s="58"/>
      <c r="H21" s="82">
        <f t="shared" si="0"/>
        <v>0</v>
      </c>
      <c r="I21" s="58"/>
      <c r="J21" s="130"/>
    </row>
    <row r="22" spans="2:10" ht="12.75" x14ac:dyDescent="0.2">
      <c r="B22" s="150"/>
      <c r="C22" s="89"/>
      <c r="D22" s="106"/>
      <c r="E22" s="107"/>
      <c r="F22" s="106"/>
      <c r="G22" s="107"/>
      <c r="H22" s="82">
        <f t="shared" si="0"/>
        <v>0</v>
      </c>
      <c r="I22" s="95"/>
      <c r="J22" s="130"/>
    </row>
    <row r="23" spans="2:10" ht="12.75" x14ac:dyDescent="0.2">
      <c r="B23" s="68"/>
      <c r="C23" s="17"/>
      <c r="D23" s="67"/>
      <c r="E23" s="74"/>
      <c r="F23" s="67"/>
      <c r="G23" s="74"/>
      <c r="H23" s="67"/>
      <c r="I23" s="76"/>
      <c r="J23" s="75"/>
    </row>
    <row r="24" spans="2:10" ht="12.75" x14ac:dyDescent="0.2">
      <c r="B24" s="63"/>
      <c r="C24" s="21"/>
      <c r="D24" s="64">
        <f>SUM(D7:D23)</f>
        <v>7000000</v>
      </c>
      <c r="E24" s="84">
        <f>SUM(E7:E23)</f>
        <v>29366893</v>
      </c>
      <c r="F24" s="64">
        <f>SUM(F7:F20)</f>
        <v>6641805</v>
      </c>
      <c r="G24" s="84">
        <f>SUM(G7:G23)</f>
        <v>3460301.21</v>
      </c>
      <c r="H24" s="64">
        <f>SUM(H7:H21)</f>
        <v>3181503.79</v>
      </c>
      <c r="I24" s="64">
        <v>6641805</v>
      </c>
      <c r="J24" s="35"/>
    </row>
    <row r="25" spans="2:10" ht="12.75" x14ac:dyDescent="0.2">
      <c r="B25" s="104"/>
      <c r="C25" s="13"/>
      <c r="D25" s="104"/>
      <c r="E25" s="104"/>
      <c r="G25" s="104"/>
      <c r="H25" s="104"/>
      <c r="I25" s="104"/>
      <c r="J25" s="104"/>
    </row>
    <row r="26" spans="2:10" ht="12.75" x14ac:dyDescent="0.2">
      <c r="B26" s="104"/>
      <c r="C26" s="13"/>
      <c r="D26" s="104"/>
      <c r="E26" s="104"/>
      <c r="G26" s="104"/>
      <c r="H26" s="104"/>
      <c r="I26" s="104"/>
      <c r="J26" s="104"/>
    </row>
    <row r="27" spans="2:10" ht="12.75" x14ac:dyDescent="0.2">
      <c r="B27" s="104"/>
      <c r="C27" s="13"/>
      <c r="D27" s="104"/>
      <c r="E27" s="104"/>
      <c r="G27" s="104"/>
      <c r="H27" s="104"/>
      <c r="I27" s="104"/>
      <c r="J27" s="104"/>
    </row>
    <row r="28" spans="2:10" ht="12.75" x14ac:dyDescent="0.2">
      <c r="B28" s="57" t="s">
        <v>268</v>
      </c>
      <c r="C28" s="57"/>
      <c r="D28" s="57"/>
      <c r="E28" s="104"/>
      <c r="G28" s="104"/>
      <c r="H28" s="104"/>
      <c r="I28" s="104"/>
      <c r="J28" s="104"/>
    </row>
    <row r="29" spans="2:10" x14ac:dyDescent="0.2">
      <c r="B29" s="104"/>
      <c r="C29" s="72"/>
      <c r="D29" s="104"/>
      <c r="E29" s="104"/>
      <c r="G29" s="104"/>
      <c r="H29" s="104"/>
      <c r="I29" s="104"/>
      <c r="J29" s="104"/>
    </row>
    <row r="30" spans="2:10" ht="12.75" x14ac:dyDescent="0.2">
      <c r="B30" s="17"/>
      <c r="C30" s="17" t="s">
        <v>167</v>
      </c>
      <c r="D30" s="19" t="s">
        <v>0</v>
      </c>
      <c r="E30" s="17" t="s">
        <v>1</v>
      </c>
      <c r="F30" s="20" t="s">
        <v>2</v>
      </c>
      <c r="G30" s="19" t="s">
        <v>3</v>
      </c>
      <c r="H30" s="19" t="s">
        <v>4</v>
      </c>
      <c r="I30" s="19" t="s">
        <v>105</v>
      </c>
      <c r="J30" s="20" t="s">
        <v>30</v>
      </c>
    </row>
    <row r="31" spans="2:10" ht="25.5" x14ac:dyDescent="0.2">
      <c r="B31" s="21"/>
      <c r="C31" s="21" t="s">
        <v>168</v>
      </c>
      <c r="D31" s="22" t="s">
        <v>185</v>
      </c>
      <c r="E31" s="22" t="s">
        <v>272</v>
      </c>
      <c r="F31" s="149">
        <v>2018</v>
      </c>
      <c r="G31" s="9" t="s">
        <v>270</v>
      </c>
      <c r="H31" s="22" t="s">
        <v>5</v>
      </c>
      <c r="I31" s="22">
        <v>2018</v>
      </c>
      <c r="J31" s="35"/>
    </row>
    <row r="32" spans="2:10" ht="12.75" x14ac:dyDescent="0.2">
      <c r="B32" s="98"/>
      <c r="C32" s="16"/>
      <c r="D32" s="51"/>
      <c r="E32" s="36"/>
      <c r="F32" s="51"/>
      <c r="G32" s="36"/>
      <c r="H32" s="51"/>
      <c r="I32" s="28"/>
      <c r="J32" s="26"/>
    </row>
    <row r="33" spans="2:10" ht="12.75" x14ac:dyDescent="0.2">
      <c r="B33" s="110" t="s">
        <v>11</v>
      </c>
      <c r="C33" s="57" t="s">
        <v>126</v>
      </c>
      <c r="D33" s="82">
        <v>0</v>
      </c>
      <c r="E33" s="58">
        <v>466767.65</v>
      </c>
      <c r="F33" s="82">
        <v>-545705</v>
      </c>
      <c r="G33" s="58">
        <v>-78938</v>
      </c>
      <c r="H33" s="82">
        <v>-466767</v>
      </c>
      <c r="I33" s="30"/>
      <c r="J33" s="27"/>
    </row>
    <row r="34" spans="2:10" ht="12.75" x14ac:dyDescent="0.2">
      <c r="B34" s="110" t="s">
        <v>45</v>
      </c>
      <c r="C34" s="57" t="s">
        <v>46</v>
      </c>
      <c r="D34" s="82">
        <v>0</v>
      </c>
      <c r="E34" s="58">
        <v>819835.74</v>
      </c>
      <c r="F34" s="82">
        <v>-819836</v>
      </c>
      <c r="G34" s="58">
        <v>0</v>
      </c>
      <c r="H34" s="82">
        <v>-819836</v>
      </c>
      <c r="I34" s="30"/>
      <c r="J34" s="27"/>
    </row>
    <row r="35" spans="2:10" ht="12.75" x14ac:dyDescent="0.2">
      <c r="B35" s="110" t="s">
        <v>12</v>
      </c>
      <c r="C35" s="57" t="s">
        <v>157</v>
      </c>
      <c r="D35" s="82">
        <v>0</v>
      </c>
      <c r="E35" s="58">
        <v>591703.18999999994</v>
      </c>
      <c r="F35" s="82">
        <v>-591703</v>
      </c>
      <c r="G35" s="58">
        <v>0</v>
      </c>
      <c r="H35" s="82">
        <v>-591703</v>
      </c>
      <c r="I35" s="30"/>
      <c r="J35" s="27"/>
    </row>
    <row r="36" spans="2:10" ht="12.75" x14ac:dyDescent="0.2">
      <c r="B36" s="110" t="s">
        <v>13</v>
      </c>
      <c r="C36" s="57" t="s">
        <v>155</v>
      </c>
      <c r="D36" s="82">
        <v>0</v>
      </c>
      <c r="E36" s="58">
        <v>318609.40999999997</v>
      </c>
      <c r="F36" s="82">
        <v>-318609</v>
      </c>
      <c r="G36" s="58">
        <v>0</v>
      </c>
      <c r="H36" s="82">
        <v>-318609</v>
      </c>
      <c r="I36" s="30"/>
      <c r="J36" s="27"/>
    </row>
    <row r="37" spans="2:10" ht="12.75" x14ac:dyDescent="0.2">
      <c r="B37" s="110" t="s">
        <v>14</v>
      </c>
      <c r="C37" s="57" t="s">
        <v>158</v>
      </c>
      <c r="D37" s="82">
        <v>0</v>
      </c>
      <c r="E37" s="58">
        <v>465955.63</v>
      </c>
      <c r="F37" s="82">
        <v>-465955</v>
      </c>
      <c r="G37" s="58">
        <v>0</v>
      </c>
      <c r="H37" s="82">
        <v>-465955</v>
      </c>
      <c r="I37" s="30"/>
      <c r="J37" s="27"/>
    </row>
    <row r="38" spans="2:10" ht="12.75" x14ac:dyDescent="0.2">
      <c r="B38" s="110" t="s">
        <v>15</v>
      </c>
      <c r="C38" s="57" t="s">
        <v>159</v>
      </c>
      <c r="D38" s="82">
        <v>0</v>
      </c>
      <c r="E38" s="58">
        <v>185708.26</v>
      </c>
      <c r="F38" s="82">
        <v>-185708</v>
      </c>
      <c r="G38" s="58">
        <v>0</v>
      </c>
      <c r="H38" s="82">
        <v>-185708</v>
      </c>
      <c r="I38" s="30"/>
      <c r="J38" s="27"/>
    </row>
    <row r="39" spans="2:10" ht="12.75" x14ac:dyDescent="0.2">
      <c r="B39" s="110" t="s">
        <v>16</v>
      </c>
      <c r="C39" s="57" t="s">
        <v>160</v>
      </c>
      <c r="D39" s="82">
        <v>0</v>
      </c>
      <c r="E39" s="58">
        <v>374160.17</v>
      </c>
      <c r="F39" s="82">
        <v>-374160</v>
      </c>
      <c r="G39" s="58">
        <v>0</v>
      </c>
      <c r="H39" s="82">
        <v>-374160</v>
      </c>
      <c r="I39" s="30"/>
      <c r="J39" s="27"/>
    </row>
    <row r="40" spans="2:10" ht="12.75" x14ac:dyDescent="0.2">
      <c r="B40" s="110" t="s">
        <v>17</v>
      </c>
      <c r="C40" s="57" t="s">
        <v>47</v>
      </c>
      <c r="D40" s="82">
        <v>0</v>
      </c>
      <c r="E40" s="58">
        <v>536916.5</v>
      </c>
      <c r="F40" s="82">
        <v>-598554</v>
      </c>
      <c r="G40" s="58">
        <v>-61638</v>
      </c>
      <c r="H40" s="82">
        <v>-536916</v>
      </c>
      <c r="I40" s="30"/>
      <c r="J40" s="27"/>
    </row>
    <row r="41" spans="2:10" ht="12.75" x14ac:dyDescent="0.2">
      <c r="B41" s="110" t="s">
        <v>18</v>
      </c>
      <c r="C41" s="57" t="s">
        <v>156</v>
      </c>
      <c r="D41" s="82">
        <v>0</v>
      </c>
      <c r="E41" s="58">
        <v>66901.56</v>
      </c>
      <c r="F41" s="82">
        <v>-66902</v>
      </c>
      <c r="G41" s="58">
        <v>0</v>
      </c>
      <c r="H41" s="82">
        <v>-66902</v>
      </c>
      <c r="I41" s="30"/>
      <c r="J41" s="27"/>
    </row>
    <row r="42" spans="2:10" ht="12.75" x14ac:dyDescent="0.2">
      <c r="B42" s="110" t="s">
        <v>19</v>
      </c>
      <c r="C42" s="57" t="s">
        <v>161</v>
      </c>
      <c r="D42" s="82">
        <v>0</v>
      </c>
      <c r="E42" s="58">
        <v>4347.0600000000004</v>
      </c>
      <c r="F42" s="82">
        <v>-4347</v>
      </c>
      <c r="G42" s="58">
        <v>0</v>
      </c>
      <c r="H42" s="82">
        <v>-4347</v>
      </c>
      <c r="I42" s="30"/>
      <c r="J42" s="27"/>
    </row>
    <row r="43" spans="2:10" ht="12.75" x14ac:dyDescent="0.2">
      <c r="B43" s="110" t="s">
        <v>20</v>
      </c>
      <c r="C43" s="57" t="s">
        <v>162</v>
      </c>
      <c r="D43" s="82">
        <v>0</v>
      </c>
      <c r="E43" s="58">
        <v>1670540.86</v>
      </c>
      <c r="F43" s="82">
        <v>-1670541</v>
      </c>
      <c r="G43" s="58">
        <v>0</v>
      </c>
      <c r="H43" s="82">
        <v>-1670541</v>
      </c>
      <c r="I43" s="30"/>
      <c r="J43" s="27"/>
    </row>
    <row r="44" spans="2:10" ht="12.75" x14ac:dyDescent="0.2">
      <c r="B44" s="110" t="s">
        <v>21</v>
      </c>
      <c r="C44" s="57" t="s">
        <v>163</v>
      </c>
      <c r="D44" s="82">
        <v>0</v>
      </c>
      <c r="E44" s="58">
        <v>1121557.44</v>
      </c>
      <c r="F44" s="82">
        <v>-1121557</v>
      </c>
      <c r="G44" s="58">
        <v>0</v>
      </c>
      <c r="H44" s="82">
        <v>-1121557</v>
      </c>
      <c r="I44" s="30"/>
      <c r="J44" s="27"/>
    </row>
    <row r="45" spans="2:10" ht="12.75" x14ac:dyDescent="0.2">
      <c r="B45" s="110" t="s">
        <v>22</v>
      </c>
      <c r="C45" s="57" t="s">
        <v>121</v>
      </c>
      <c r="D45" s="82">
        <v>0</v>
      </c>
      <c r="E45" s="58">
        <v>-233898.7</v>
      </c>
      <c r="F45" s="82">
        <v>233898</v>
      </c>
      <c r="G45" s="58">
        <v>0</v>
      </c>
      <c r="H45" s="82">
        <v>233898</v>
      </c>
      <c r="I45" s="30"/>
      <c r="J45" s="27"/>
    </row>
    <row r="46" spans="2:10" ht="12.75" x14ac:dyDescent="0.2">
      <c r="B46" s="110" t="s">
        <v>24</v>
      </c>
      <c r="C46" s="57" t="s">
        <v>54</v>
      </c>
      <c r="D46" s="82">
        <v>0</v>
      </c>
      <c r="E46" s="58">
        <v>-48491.9</v>
      </c>
      <c r="F46" s="82">
        <v>48492</v>
      </c>
      <c r="G46" s="58">
        <v>0</v>
      </c>
      <c r="H46" s="82">
        <v>48492</v>
      </c>
      <c r="I46" s="30"/>
      <c r="J46" s="27"/>
    </row>
    <row r="47" spans="2:10" ht="12.75" x14ac:dyDescent="0.2">
      <c r="B47" s="110" t="s">
        <v>68</v>
      </c>
      <c r="C47" s="57" t="s">
        <v>122</v>
      </c>
      <c r="D47" s="82">
        <v>0</v>
      </c>
      <c r="E47" s="58">
        <v>170135.7</v>
      </c>
      <c r="F47" s="82">
        <v>-170136</v>
      </c>
      <c r="G47" s="58">
        <v>0</v>
      </c>
      <c r="H47" s="82">
        <v>-170136</v>
      </c>
      <c r="I47" s="30"/>
      <c r="J47" s="27"/>
    </row>
    <row r="48" spans="2:10" ht="12.75" x14ac:dyDescent="0.2">
      <c r="B48" s="110" t="s">
        <v>119</v>
      </c>
      <c r="C48" s="57" t="s">
        <v>123</v>
      </c>
      <c r="D48" s="82">
        <v>0</v>
      </c>
      <c r="E48" s="58">
        <v>641826</v>
      </c>
      <c r="F48" s="82">
        <v>-641826</v>
      </c>
      <c r="G48" s="58">
        <v>0</v>
      </c>
      <c r="H48" s="82">
        <v>-641826</v>
      </c>
      <c r="I48" s="30"/>
      <c r="J48" s="27"/>
    </row>
    <row r="49" spans="2:10" ht="12.75" x14ac:dyDescent="0.2">
      <c r="B49" s="110" t="s">
        <v>124</v>
      </c>
      <c r="C49" s="57" t="s">
        <v>125</v>
      </c>
      <c r="D49" s="82">
        <v>0</v>
      </c>
      <c r="E49" s="58">
        <v>899742.3</v>
      </c>
      <c r="F49" s="82">
        <v>-899742</v>
      </c>
      <c r="G49" s="58">
        <v>0</v>
      </c>
      <c r="H49" s="82">
        <v>-899742</v>
      </c>
      <c r="I49" s="30"/>
      <c r="J49" s="27"/>
    </row>
    <row r="50" spans="2:10" ht="12.75" x14ac:dyDescent="0.2">
      <c r="B50" s="110" t="s">
        <v>178</v>
      </c>
      <c r="C50" s="57" t="s">
        <v>265</v>
      </c>
      <c r="D50" s="82">
        <v>0</v>
      </c>
      <c r="E50" s="58">
        <v>1923850</v>
      </c>
      <c r="F50" s="82">
        <v>-563850</v>
      </c>
      <c r="G50" s="58">
        <v>1360000</v>
      </c>
      <c r="H50" s="82">
        <v>-1923850</v>
      </c>
      <c r="I50" s="30"/>
      <c r="J50" s="27"/>
    </row>
    <row r="51" spans="2:10" ht="12.75" x14ac:dyDescent="0.2">
      <c r="B51" s="110" t="s">
        <v>164</v>
      </c>
      <c r="C51" s="57" t="s">
        <v>165</v>
      </c>
      <c r="D51" s="82">
        <v>0</v>
      </c>
      <c r="E51" s="58">
        <v>0</v>
      </c>
      <c r="F51" s="82">
        <v>0</v>
      </c>
      <c r="G51" s="58">
        <v>0</v>
      </c>
      <c r="H51" s="82">
        <v>0</v>
      </c>
      <c r="I51" s="30"/>
      <c r="J51" s="27"/>
    </row>
    <row r="52" spans="2:10" ht="12.75" x14ac:dyDescent="0.2">
      <c r="B52" s="110" t="s">
        <v>262</v>
      </c>
      <c r="C52" s="57" t="s">
        <v>263</v>
      </c>
      <c r="D52" s="82">
        <v>0</v>
      </c>
      <c r="E52" s="58">
        <v>0</v>
      </c>
      <c r="F52" s="82">
        <v>0</v>
      </c>
      <c r="G52" s="58">
        <v>0</v>
      </c>
      <c r="H52" s="82">
        <v>0</v>
      </c>
      <c r="I52" s="30"/>
      <c r="J52" s="27"/>
    </row>
    <row r="53" spans="2:10" ht="12.75" x14ac:dyDescent="0.2">
      <c r="B53" s="110" t="s">
        <v>55</v>
      </c>
      <c r="C53" s="57" t="s">
        <v>56</v>
      </c>
      <c r="D53" s="82">
        <v>0</v>
      </c>
      <c r="E53" s="58">
        <v>0</v>
      </c>
      <c r="F53" s="82">
        <v>0</v>
      </c>
      <c r="G53" s="58">
        <v>0</v>
      </c>
      <c r="H53" s="82">
        <v>0</v>
      </c>
      <c r="I53" s="30"/>
      <c r="J53" s="27"/>
    </row>
    <row r="54" spans="2:10" ht="12.75" x14ac:dyDescent="0.2">
      <c r="B54" s="110" t="s">
        <v>258</v>
      </c>
      <c r="C54" s="57" t="s">
        <v>264</v>
      </c>
      <c r="D54" s="82">
        <v>0</v>
      </c>
      <c r="E54" s="58">
        <v>0</v>
      </c>
      <c r="F54" s="82">
        <v>0</v>
      </c>
      <c r="G54" s="58">
        <v>0</v>
      </c>
      <c r="H54" s="82">
        <v>0</v>
      </c>
      <c r="I54" s="30"/>
      <c r="J54" s="27"/>
    </row>
    <row r="55" spans="2:10" ht="12.75" x14ac:dyDescent="0.2">
      <c r="B55" s="99"/>
      <c r="C55" s="89"/>
      <c r="D55" s="106"/>
      <c r="E55" s="107"/>
      <c r="F55" s="82"/>
      <c r="G55" s="107"/>
      <c r="H55" s="106"/>
      <c r="I55" s="25"/>
      <c r="J55" s="27"/>
    </row>
    <row r="56" spans="2:10" ht="12.75" x14ac:dyDescent="0.2">
      <c r="B56" s="68"/>
      <c r="C56" s="17"/>
      <c r="D56" s="67"/>
      <c r="E56" s="67"/>
      <c r="F56" s="67"/>
      <c r="G56" s="67"/>
      <c r="H56" s="67"/>
      <c r="I56" s="69"/>
      <c r="J56" s="70"/>
    </row>
    <row r="57" spans="2:10" ht="12.75" x14ac:dyDescent="0.2">
      <c r="B57" s="63"/>
      <c r="C57" s="21"/>
      <c r="D57" s="64">
        <f t="shared" ref="D57:I57" si="1">SUM(D33:D56)</f>
        <v>0</v>
      </c>
      <c r="E57" s="64">
        <f t="shared" si="1"/>
        <v>9976166.870000001</v>
      </c>
      <c r="F57" s="64">
        <f t="shared" si="1"/>
        <v>-8756741</v>
      </c>
      <c r="G57" s="64">
        <f t="shared" si="1"/>
        <v>1219424</v>
      </c>
      <c r="H57" s="64">
        <f t="shared" si="1"/>
        <v>-9976165</v>
      </c>
      <c r="I57" s="64">
        <f t="shared" si="1"/>
        <v>0</v>
      </c>
      <c r="J57" s="21"/>
    </row>
    <row r="58" spans="2:10" x14ac:dyDescent="0.2">
      <c r="B58" s="104"/>
      <c r="C58" s="104"/>
      <c r="D58" s="14"/>
      <c r="E58" s="14"/>
      <c r="F58" s="14"/>
      <c r="G58" s="14"/>
      <c r="H58" s="14"/>
      <c r="I58" s="14"/>
      <c r="J58" s="104"/>
    </row>
    <row r="59" spans="2:10" ht="15.75" x14ac:dyDescent="0.25">
      <c r="B59" s="175" t="s">
        <v>169</v>
      </c>
      <c r="C59" s="176"/>
      <c r="D59" s="92">
        <f t="shared" ref="D59:I59" si="2">D24+D57</f>
        <v>7000000</v>
      </c>
      <c r="E59" s="92">
        <f t="shared" si="2"/>
        <v>39343059.870000005</v>
      </c>
      <c r="F59" s="92">
        <f t="shared" si="2"/>
        <v>-2114936</v>
      </c>
      <c r="G59" s="92">
        <f t="shared" si="2"/>
        <v>4679725.21</v>
      </c>
      <c r="H59" s="92">
        <f t="shared" si="2"/>
        <v>-6794661.21</v>
      </c>
      <c r="I59" s="92">
        <f t="shared" si="2"/>
        <v>6641805</v>
      </c>
      <c r="J59" s="129"/>
    </row>
  </sheetData>
  <mergeCells count="1">
    <mergeCell ref="B59:C59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103074/18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2949211</FusionId>
    <DocumentType xmlns="d08b57ff-b9b7-4581-975d-98f87b579a51"/>
    <AgendaAccessLevelName xmlns="d08b57ff-b9b7-4581-975d-98f87b579a51">Åben</AgendaAccessLevelName>
    <UNC xmlns="d08b57ff-b9b7-4581-975d-98f87b579a51">2686172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5EBE7A2-770E-4FB8-9242-BCBFD3D64FF1}"/>
</file>

<file path=customXml/itemProps2.xml><?xml version="1.0" encoding="utf-8"?>
<ds:datastoreItem xmlns:ds="http://schemas.openxmlformats.org/officeDocument/2006/customXml" ds:itemID="{7FA4197C-B82B-4848-8BAF-FAE352893C56}"/>
</file>

<file path=customXml/itemProps3.xml><?xml version="1.0" encoding="utf-8"?>
<ds:datastoreItem xmlns:ds="http://schemas.openxmlformats.org/officeDocument/2006/customXml" ds:itemID="{FBF7CFB8-01F8-4A2A-9AFF-9F034AEA9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202.01 Anlæg pr 30062018 - Samtlige udvalg - Budgetopfølgning</dc:title>
  <dc:creator>Tajma Demirovic</dc:creator>
  <cp:lastModifiedBy>Jannick Kevin Jørgensen</cp:lastModifiedBy>
  <cp:lastPrinted>2018-08-21T08:01:43Z</cp:lastPrinted>
  <dcterms:created xsi:type="dcterms:W3CDTF">2015-05-07T13:39:22Z</dcterms:created>
  <dcterms:modified xsi:type="dcterms:W3CDTF">2018-09-21T09:46:02Z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